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K:\Investice\Stavby\Školství\_Gymnázium a graf.SOŠ Přelouč - rekonstrukce střech a sanace suterénu_4885_2023\04_Soutěž stavba_(VZMR, ZPŘ...)\3_Zadávací dokumentace\Projektová dokumentace\"/>
    </mc:Choice>
  </mc:AlternateContent>
  <xr:revisionPtr revIDLastSave="0" documentId="13_ncr:1_{35501036-9611-49EF-8C12-8779326FDF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a - Stavební část -  vněj..." sheetId="2" r:id="rId2"/>
    <sheet name="b - Stavební část - podla..." sheetId="3" r:id="rId3"/>
    <sheet name="c - ÚT" sheetId="4" r:id="rId4"/>
    <sheet name="d - ZTI" sheetId="5" r:id="rId5"/>
    <sheet name="e - Plyn a OPZ" sheetId="6" r:id="rId6"/>
    <sheet name="a - Stavební část" sheetId="7" r:id="rId7"/>
    <sheet name="b - ZTI" sheetId="8" r:id="rId8"/>
    <sheet name="d - Elektroinstalace pro ..." sheetId="9" r:id="rId9"/>
    <sheet name="a - Stavební část_01" sheetId="10" r:id="rId10"/>
    <sheet name="4 - SO 04 Zpevněné plochy..." sheetId="11" r:id="rId11"/>
    <sheet name="5 - SO 05 Dešťová kanalizace" sheetId="12" r:id="rId12"/>
    <sheet name="991 - Vedlejší náklady" sheetId="13" r:id="rId13"/>
    <sheet name="Seznam figur" sheetId="14" r:id="rId14"/>
  </sheets>
  <definedNames>
    <definedName name="_xlnm._FilterDatabase" localSheetId="10" hidden="1">'4 - SO 04 Zpevněné plochy...'!$C$126:$K$337</definedName>
    <definedName name="_xlnm._FilterDatabase" localSheetId="11" hidden="1">'5 - SO 05 Dešťová kanalizace'!$C$128:$K$780</definedName>
    <definedName name="_xlnm._FilterDatabase" localSheetId="12" hidden="1">'991 - Vedlejší náklady'!$C$121:$K$156</definedName>
    <definedName name="_xlnm._FilterDatabase" localSheetId="6" hidden="1">'a - Stavební část'!$C$132:$K$309</definedName>
    <definedName name="_xlnm._FilterDatabase" localSheetId="1" hidden="1">'a - Stavební část -  vněj...'!$C$127:$K$318</definedName>
    <definedName name="_xlnm._FilterDatabase" localSheetId="9" hidden="1">'a - Stavební část_01'!$C$128:$K$195</definedName>
    <definedName name="_xlnm._FilterDatabase" localSheetId="2" hidden="1">'b - Stavební část - podla...'!$C$132:$K$300</definedName>
    <definedName name="_xlnm._FilterDatabase" localSheetId="7" hidden="1">'b - ZTI'!$C$129:$K$274</definedName>
    <definedName name="_xlnm._FilterDatabase" localSheetId="3" hidden="1">'c - ÚT'!$C$123:$K$222</definedName>
    <definedName name="_xlnm._FilterDatabase" localSheetId="8" hidden="1">'d - Elektroinstalace pro ...'!$C$127:$K$240</definedName>
    <definedName name="_xlnm._FilterDatabase" localSheetId="4" hidden="1">'d - ZTI'!$C$128:$K$216</definedName>
    <definedName name="_xlnm._FilterDatabase" localSheetId="5" hidden="1">'e - Plyn a OPZ'!$C$130:$K$269</definedName>
    <definedName name="_xlnm.Print_Titles" localSheetId="10">'4 - SO 04 Zpevněné plochy...'!$126:$126</definedName>
    <definedName name="_xlnm.Print_Titles" localSheetId="11">'5 - SO 05 Dešťová kanalizace'!$128:$128</definedName>
    <definedName name="_xlnm.Print_Titles" localSheetId="12">'991 - Vedlejší náklady'!$121:$121</definedName>
    <definedName name="_xlnm.Print_Titles" localSheetId="6">'a - Stavební část'!$132:$132</definedName>
    <definedName name="_xlnm.Print_Titles" localSheetId="1">'a - Stavební část -  vněj...'!$127:$127</definedName>
    <definedName name="_xlnm.Print_Titles" localSheetId="9">'a - Stavební část_01'!$128:$128</definedName>
    <definedName name="_xlnm.Print_Titles" localSheetId="2">'b - Stavební část - podla...'!$132:$132</definedName>
    <definedName name="_xlnm.Print_Titles" localSheetId="7">'b - ZTI'!$129:$129</definedName>
    <definedName name="_xlnm.Print_Titles" localSheetId="3">'c - ÚT'!$123:$123</definedName>
    <definedName name="_xlnm.Print_Titles" localSheetId="8">'d - Elektroinstalace pro ...'!$127:$127</definedName>
    <definedName name="_xlnm.Print_Titles" localSheetId="4">'d - ZTI'!$128:$128</definedName>
    <definedName name="_xlnm.Print_Titles" localSheetId="5">'e - Plyn a OPZ'!$130:$130</definedName>
    <definedName name="_xlnm.Print_Titles" localSheetId="0">'Rekapitulace stavby'!$92:$92</definedName>
    <definedName name="_xlnm.Print_Titles" localSheetId="13">'Seznam figur'!$9:$9</definedName>
    <definedName name="_xlnm.Print_Area" localSheetId="10">'4 - SO 04 Zpevněné plochy...'!$C$4:$J$76,'4 - SO 04 Zpevněné plochy...'!$C$82:$J$108,'4 - SO 04 Zpevněné plochy...'!$C$114:$K$337</definedName>
    <definedName name="_xlnm.Print_Area" localSheetId="11">'5 - SO 05 Dešťová kanalizace'!$C$4:$J$76,'5 - SO 05 Dešťová kanalizace'!$C$82:$J$110,'5 - SO 05 Dešťová kanalizace'!$C$116:$K$780</definedName>
    <definedName name="_xlnm.Print_Area" localSheetId="12">'991 - Vedlejší náklady'!$C$4:$J$76,'991 - Vedlejší náklady'!$C$82:$J$103,'991 - Vedlejší náklady'!$C$109:$K$156</definedName>
    <definedName name="_xlnm.Print_Area" localSheetId="6">'a - Stavební část'!$C$4:$J$76,'a - Stavební část'!$C$82:$J$112,'a - Stavební část'!$C$118:$K$309</definedName>
    <definedName name="_xlnm.Print_Area" localSheetId="1">'a - Stavební část -  vněj...'!$C$4:$J$76,'a - Stavební část -  vněj...'!$C$82:$J$107,'a - Stavební část -  vněj...'!$C$113:$K$318</definedName>
    <definedName name="_xlnm.Print_Area" localSheetId="9">'a - Stavební část_01'!$C$4:$J$76,'a - Stavební část_01'!$C$82:$J$108,'a - Stavební část_01'!$C$114:$K$195</definedName>
    <definedName name="_xlnm.Print_Area" localSheetId="2">'b - Stavební část - podla...'!$C$4:$J$76,'b - Stavební část - podla...'!$C$82:$J$112,'b - Stavební část - podla...'!$C$118:$K$300</definedName>
    <definedName name="_xlnm.Print_Area" localSheetId="7">'b - ZTI'!$C$4:$J$76,'b - ZTI'!$C$82:$J$109,'b - ZTI'!$C$115:$K$274</definedName>
    <definedName name="_xlnm.Print_Area" localSheetId="3">'c - ÚT'!$C$4:$J$76,'c - ÚT'!$C$82:$J$103,'c - ÚT'!$C$109:$K$222</definedName>
    <definedName name="_xlnm.Print_Area" localSheetId="8">'d - Elektroinstalace pro ...'!$C$4:$J$76,'d - Elektroinstalace pro ...'!$C$82:$J$107,'d - Elektroinstalace pro ...'!$C$113:$K$240</definedName>
    <definedName name="_xlnm.Print_Area" localSheetId="4">'d - ZTI'!$C$4:$J$76,'d - ZTI'!$C$82:$J$108,'d - ZTI'!$C$114:$K$216</definedName>
    <definedName name="_xlnm.Print_Area" localSheetId="5">'e - Plyn a OPZ'!$C$4:$J$76,'e - Plyn a OPZ'!$C$82:$J$110,'e - Plyn a OPZ'!$C$116:$K$269</definedName>
    <definedName name="_xlnm.Print_Area" localSheetId="0">'Rekapitulace stavby'!$D$4:$AO$76,'Rekapitulace stavby'!$C$82:$AQ$110</definedName>
    <definedName name="_xlnm.Print_Area" localSheetId="13">'Seznam figur'!$C$4:$G$289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4" l="1"/>
  <c r="J37" i="13"/>
  <c r="J36" i="13"/>
  <c r="AY109" i="1" s="1"/>
  <c r="J35" i="13"/>
  <c r="AX109" i="1" s="1"/>
  <c r="BI155" i="13"/>
  <c r="BH155" i="13"/>
  <c r="BG155" i="13"/>
  <c r="BF155" i="13"/>
  <c r="T155" i="13"/>
  <c r="T154" i="13" s="1"/>
  <c r="R155" i="13"/>
  <c r="R154" i="13"/>
  <c r="P155" i="13"/>
  <c r="P154" i="13"/>
  <c r="BI152" i="13"/>
  <c r="BH152" i="13"/>
  <c r="BG152" i="13"/>
  <c r="BF152" i="13"/>
  <c r="T152" i="13"/>
  <c r="R152" i="13"/>
  <c r="P152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J119" i="13"/>
  <c r="J118" i="13"/>
  <c r="F118" i="13"/>
  <c r="F116" i="13"/>
  <c r="E114" i="13"/>
  <c r="J92" i="13"/>
  <c r="J91" i="13"/>
  <c r="F91" i="13"/>
  <c r="F89" i="13"/>
  <c r="E87" i="13"/>
  <c r="J18" i="13"/>
  <c r="E18" i="13"/>
  <c r="F92" i="13"/>
  <c r="J17" i="13"/>
  <c r="J89" i="13"/>
  <c r="E7" i="13"/>
  <c r="E85" i="13" s="1"/>
  <c r="J37" i="12"/>
  <c r="J36" i="12"/>
  <c r="AY108" i="1"/>
  <c r="J35" i="12"/>
  <c r="AX108" i="1"/>
  <c r="BI779" i="12"/>
  <c r="BH779" i="12"/>
  <c r="BG779" i="12"/>
  <c r="BF779" i="12"/>
  <c r="T779" i="12"/>
  <c r="R779" i="12"/>
  <c r="P779" i="12"/>
  <c r="BI777" i="12"/>
  <c r="BH777" i="12"/>
  <c r="BG777" i="12"/>
  <c r="BF777" i="12"/>
  <c r="T777" i="12"/>
  <c r="R777" i="12"/>
  <c r="P777" i="12"/>
  <c r="BI775" i="12"/>
  <c r="BH775" i="12"/>
  <c r="BG775" i="12"/>
  <c r="BF775" i="12"/>
  <c r="T775" i="12"/>
  <c r="R775" i="12"/>
  <c r="P775" i="12"/>
  <c r="BI773" i="12"/>
  <c r="BH773" i="12"/>
  <c r="BG773" i="12"/>
  <c r="BF773" i="12"/>
  <c r="T773" i="12"/>
  <c r="R773" i="12"/>
  <c r="P773" i="12"/>
  <c r="BI771" i="12"/>
  <c r="BH771" i="12"/>
  <c r="BG771" i="12"/>
  <c r="BF771" i="12"/>
  <c r="T771" i="12"/>
  <c r="R771" i="12"/>
  <c r="P771" i="12"/>
  <c r="BI769" i="12"/>
  <c r="BH769" i="12"/>
  <c r="BG769" i="12"/>
  <c r="BF769" i="12"/>
  <c r="T769" i="12"/>
  <c r="R769" i="12"/>
  <c r="P769" i="12"/>
  <c r="BI763" i="12"/>
  <c r="BH763" i="12"/>
  <c r="BG763" i="12"/>
  <c r="BF763" i="12"/>
  <c r="T763" i="12"/>
  <c r="R763" i="12"/>
  <c r="P763" i="12"/>
  <c r="BI761" i="12"/>
  <c r="BH761" i="12"/>
  <c r="BG761" i="12"/>
  <c r="BF761" i="12"/>
  <c r="T761" i="12"/>
  <c r="R761" i="12"/>
  <c r="P761" i="12"/>
  <c r="BI757" i="12"/>
  <c r="BH757" i="12"/>
  <c r="BG757" i="12"/>
  <c r="BF757" i="12"/>
  <c r="T757" i="12"/>
  <c r="R757" i="12"/>
  <c r="P757" i="12"/>
  <c r="BI754" i="12"/>
  <c r="BH754" i="12"/>
  <c r="BG754" i="12"/>
  <c r="BF754" i="12"/>
  <c r="T754" i="12"/>
  <c r="R754" i="12"/>
  <c r="P754" i="12"/>
  <c r="BI752" i="12"/>
  <c r="BH752" i="12"/>
  <c r="BG752" i="12"/>
  <c r="BF752" i="12"/>
  <c r="T752" i="12"/>
  <c r="R752" i="12"/>
  <c r="P752" i="12"/>
  <c r="BI749" i="12"/>
  <c r="BH749" i="12"/>
  <c r="BG749" i="12"/>
  <c r="BF749" i="12"/>
  <c r="T749" i="12"/>
  <c r="R749" i="12"/>
  <c r="P749" i="12"/>
  <c r="BI747" i="12"/>
  <c r="BH747" i="12"/>
  <c r="BG747" i="12"/>
  <c r="BF747" i="12"/>
  <c r="T747" i="12"/>
  <c r="R747" i="12"/>
  <c r="P747" i="12"/>
  <c r="BI745" i="12"/>
  <c r="BH745" i="12"/>
  <c r="BG745" i="12"/>
  <c r="BF745" i="12"/>
  <c r="T745" i="12"/>
  <c r="R745" i="12"/>
  <c r="P745" i="12"/>
  <c r="BI743" i="12"/>
  <c r="BH743" i="12"/>
  <c r="BG743" i="12"/>
  <c r="BF743" i="12"/>
  <c r="T743" i="12"/>
  <c r="R743" i="12"/>
  <c r="P743" i="12"/>
  <c r="BI741" i="12"/>
  <c r="BH741" i="12"/>
  <c r="BG741" i="12"/>
  <c r="BF741" i="12"/>
  <c r="T741" i="12"/>
  <c r="R741" i="12"/>
  <c r="P741" i="12"/>
  <c r="BI739" i="12"/>
  <c r="BH739" i="12"/>
  <c r="BG739" i="12"/>
  <c r="BF739" i="12"/>
  <c r="T739" i="12"/>
  <c r="R739" i="12"/>
  <c r="P739" i="12"/>
  <c r="BI737" i="12"/>
  <c r="BH737" i="12"/>
  <c r="BG737" i="12"/>
  <c r="BF737" i="12"/>
  <c r="T737" i="12"/>
  <c r="R737" i="12"/>
  <c r="P737" i="12"/>
  <c r="BI733" i="12"/>
  <c r="BH733" i="12"/>
  <c r="BG733" i="12"/>
  <c r="BF733" i="12"/>
  <c r="T733" i="12"/>
  <c r="R733" i="12"/>
  <c r="P733" i="12"/>
  <c r="BI730" i="12"/>
  <c r="BH730" i="12"/>
  <c r="BG730" i="12"/>
  <c r="BF730" i="12"/>
  <c r="T730" i="12"/>
  <c r="R730" i="12"/>
  <c r="P730" i="12"/>
  <c r="BI728" i="12"/>
  <c r="BH728" i="12"/>
  <c r="BG728" i="12"/>
  <c r="BF728" i="12"/>
  <c r="T728" i="12"/>
  <c r="R728" i="12"/>
  <c r="P728" i="12"/>
  <c r="BI726" i="12"/>
  <c r="BH726" i="12"/>
  <c r="BG726" i="12"/>
  <c r="BF726" i="12"/>
  <c r="T726" i="12"/>
  <c r="R726" i="12"/>
  <c r="P726" i="12"/>
  <c r="BI723" i="12"/>
  <c r="BH723" i="12"/>
  <c r="BG723" i="12"/>
  <c r="BF723" i="12"/>
  <c r="T723" i="12"/>
  <c r="R723" i="12"/>
  <c r="P723" i="12"/>
  <c r="BI721" i="12"/>
  <c r="BH721" i="12"/>
  <c r="BG721" i="12"/>
  <c r="BF721" i="12"/>
  <c r="T721" i="12"/>
  <c r="R721" i="12"/>
  <c r="P721" i="12"/>
  <c r="BI719" i="12"/>
  <c r="BH719" i="12"/>
  <c r="BG719" i="12"/>
  <c r="BF719" i="12"/>
  <c r="T719" i="12"/>
  <c r="R719" i="12"/>
  <c r="P719" i="12"/>
  <c r="BI715" i="12"/>
  <c r="BH715" i="12"/>
  <c r="BG715" i="12"/>
  <c r="BF715" i="12"/>
  <c r="T715" i="12"/>
  <c r="T714" i="12"/>
  <c r="R715" i="12"/>
  <c r="R714" i="12" s="1"/>
  <c r="P715" i="12"/>
  <c r="P714" i="12"/>
  <c r="BI712" i="12"/>
  <c r="BH712" i="12"/>
  <c r="BG712" i="12"/>
  <c r="BF712" i="12"/>
  <c r="T712" i="12"/>
  <c r="R712" i="12"/>
  <c r="P712" i="12"/>
  <c r="BI710" i="12"/>
  <c r="BH710" i="12"/>
  <c r="BG710" i="12"/>
  <c r="BF710" i="12"/>
  <c r="T710" i="12"/>
  <c r="R710" i="12"/>
  <c r="P710" i="12"/>
  <c r="BI708" i="12"/>
  <c r="BH708" i="12"/>
  <c r="BG708" i="12"/>
  <c r="BF708" i="12"/>
  <c r="T708" i="12"/>
  <c r="R708" i="12"/>
  <c r="P708" i="12"/>
  <c r="BI705" i="12"/>
  <c r="BH705" i="12"/>
  <c r="BG705" i="12"/>
  <c r="BF705" i="12"/>
  <c r="T705" i="12"/>
  <c r="R705" i="12"/>
  <c r="P705" i="12"/>
  <c r="BI703" i="12"/>
  <c r="BH703" i="12"/>
  <c r="BG703" i="12"/>
  <c r="BF703" i="12"/>
  <c r="T703" i="12"/>
  <c r="R703" i="12"/>
  <c r="P703" i="12"/>
  <c r="BI700" i="12"/>
  <c r="BH700" i="12"/>
  <c r="BG700" i="12"/>
  <c r="BF700" i="12"/>
  <c r="T700" i="12"/>
  <c r="R700" i="12"/>
  <c r="P700" i="12"/>
  <c r="BI698" i="12"/>
  <c r="BH698" i="12"/>
  <c r="BG698" i="12"/>
  <c r="BF698" i="12"/>
  <c r="T698" i="12"/>
  <c r="R698" i="12"/>
  <c r="P698" i="12"/>
  <c r="BI695" i="12"/>
  <c r="BH695" i="12"/>
  <c r="BG695" i="12"/>
  <c r="BF695" i="12"/>
  <c r="T695" i="12"/>
  <c r="R695" i="12"/>
  <c r="P695" i="12"/>
  <c r="BI689" i="12"/>
  <c r="BH689" i="12"/>
  <c r="BG689" i="12"/>
  <c r="BF689" i="12"/>
  <c r="T689" i="12"/>
  <c r="R689" i="12"/>
  <c r="P689" i="12"/>
  <c r="BI687" i="12"/>
  <c r="BH687" i="12"/>
  <c r="BG687" i="12"/>
  <c r="BF687" i="12"/>
  <c r="T687" i="12"/>
  <c r="R687" i="12"/>
  <c r="P687" i="12"/>
  <c r="BI684" i="12"/>
  <c r="BH684" i="12"/>
  <c r="BG684" i="12"/>
  <c r="BF684" i="12"/>
  <c r="T684" i="12"/>
  <c r="R684" i="12"/>
  <c r="P684" i="12"/>
  <c r="BI681" i="12"/>
  <c r="BH681" i="12"/>
  <c r="BG681" i="12"/>
  <c r="BF681" i="12"/>
  <c r="T681" i="12"/>
  <c r="R681" i="12"/>
  <c r="P681" i="12"/>
  <c r="BI679" i="12"/>
  <c r="BH679" i="12"/>
  <c r="BG679" i="12"/>
  <c r="BF679" i="12"/>
  <c r="T679" i="12"/>
  <c r="R679" i="12"/>
  <c r="P679" i="12"/>
  <c r="BI677" i="12"/>
  <c r="BH677" i="12"/>
  <c r="BG677" i="12"/>
  <c r="BF677" i="12"/>
  <c r="T677" i="12"/>
  <c r="R677" i="12"/>
  <c r="P677" i="12"/>
  <c r="BI675" i="12"/>
  <c r="BH675" i="12"/>
  <c r="BG675" i="12"/>
  <c r="BF675" i="12"/>
  <c r="T675" i="12"/>
  <c r="R675" i="12"/>
  <c r="P675" i="12"/>
  <c r="BI673" i="12"/>
  <c r="BH673" i="12"/>
  <c r="BG673" i="12"/>
  <c r="BF673" i="12"/>
  <c r="T673" i="12"/>
  <c r="R673" i="12"/>
  <c r="P673" i="12"/>
  <c r="BI671" i="12"/>
  <c r="BH671" i="12"/>
  <c r="BG671" i="12"/>
  <c r="BF671" i="12"/>
  <c r="T671" i="12"/>
  <c r="R671" i="12"/>
  <c r="P671" i="12"/>
  <c r="BI669" i="12"/>
  <c r="BH669" i="12"/>
  <c r="BG669" i="12"/>
  <c r="BF669" i="12"/>
  <c r="T669" i="12"/>
  <c r="R669" i="12"/>
  <c r="P669" i="12"/>
  <c r="BI667" i="12"/>
  <c r="BH667" i="12"/>
  <c r="BG667" i="12"/>
  <c r="BF667" i="12"/>
  <c r="T667" i="12"/>
  <c r="R667" i="12"/>
  <c r="P667" i="12"/>
  <c r="BI665" i="12"/>
  <c r="BH665" i="12"/>
  <c r="BG665" i="12"/>
  <c r="BF665" i="12"/>
  <c r="T665" i="12"/>
  <c r="R665" i="12"/>
  <c r="P665" i="12"/>
  <c r="BI663" i="12"/>
  <c r="BH663" i="12"/>
  <c r="BG663" i="12"/>
  <c r="BF663" i="12"/>
  <c r="T663" i="12"/>
  <c r="R663" i="12"/>
  <c r="P663" i="12"/>
  <c r="BI661" i="12"/>
  <c r="BH661" i="12"/>
  <c r="BG661" i="12"/>
  <c r="BF661" i="12"/>
  <c r="T661" i="12"/>
  <c r="R661" i="12"/>
  <c r="P661" i="12"/>
  <c r="BI659" i="12"/>
  <c r="BH659" i="12"/>
  <c r="BG659" i="12"/>
  <c r="BF659" i="12"/>
  <c r="T659" i="12"/>
  <c r="R659" i="12"/>
  <c r="P659" i="12"/>
  <c r="BI656" i="12"/>
  <c r="BH656" i="12"/>
  <c r="BG656" i="12"/>
  <c r="BF656" i="12"/>
  <c r="T656" i="12"/>
  <c r="R656" i="12"/>
  <c r="P656" i="12"/>
  <c r="BI654" i="12"/>
  <c r="BH654" i="12"/>
  <c r="BG654" i="12"/>
  <c r="BF654" i="12"/>
  <c r="T654" i="12"/>
  <c r="R654" i="12"/>
  <c r="P654" i="12"/>
  <c r="BI651" i="12"/>
  <c r="BH651" i="12"/>
  <c r="BG651" i="12"/>
  <c r="BF651" i="12"/>
  <c r="T651" i="12"/>
  <c r="R651" i="12"/>
  <c r="P651" i="12"/>
  <c r="BI648" i="12"/>
  <c r="BH648" i="12"/>
  <c r="BG648" i="12"/>
  <c r="BF648" i="12"/>
  <c r="T648" i="12"/>
  <c r="R648" i="12"/>
  <c r="P648" i="12"/>
  <c r="BI643" i="12"/>
  <c r="BH643" i="12"/>
  <c r="BG643" i="12"/>
  <c r="BF643" i="12"/>
  <c r="T643" i="12"/>
  <c r="R643" i="12"/>
  <c r="P643" i="12"/>
  <c r="BI640" i="12"/>
  <c r="BH640" i="12"/>
  <c r="BG640" i="12"/>
  <c r="BF640" i="12"/>
  <c r="T640" i="12"/>
  <c r="R640" i="12"/>
  <c r="P640" i="12"/>
  <c r="BI637" i="12"/>
  <c r="BH637" i="12"/>
  <c r="BG637" i="12"/>
  <c r="BF637" i="12"/>
  <c r="T637" i="12"/>
  <c r="R637" i="12"/>
  <c r="P637" i="12"/>
  <c r="BI634" i="12"/>
  <c r="BH634" i="12"/>
  <c r="BG634" i="12"/>
  <c r="BF634" i="12"/>
  <c r="T634" i="12"/>
  <c r="R634" i="12"/>
  <c r="P634" i="12"/>
  <c r="BI632" i="12"/>
  <c r="BH632" i="12"/>
  <c r="BG632" i="12"/>
  <c r="BF632" i="12"/>
  <c r="T632" i="12"/>
  <c r="R632" i="12"/>
  <c r="P632" i="12"/>
  <c r="BI626" i="12"/>
  <c r="BH626" i="12"/>
  <c r="BG626" i="12"/>
  <c r="BF626" i="12"/>
  <c r="T626" i="12"/>
  <c r="R626" i="12"/>
  <c r="P626" i="12"/>
  <c r="BI623" i="12"/>
  <c r="BH623" i="12"/>
  <c r="BG623" i="12"/>
  <c r="BF623" i="12"/>
  <c r="T623" i="12"/>
  <c r="R623" i="12"/>
  <c r="P623" i="12"/>
  <c r="BI620" i="12"/>
  <c r="BH620" i="12"/>
  <c r="BG620" i="12"/>
  <c r="BF620" i="12"/>
  <c r="T620" i="12"/>
  <c r="R620" i="12"/>
  <c r="P620" i="12"/>
  <c r="BI618" i="12"/>
  <c r="BH618" i="12"/>
  <c r="BG618" i="12"/>
  <c r="BF618" i="12"/>
  <c r="T618" i="12"/>
  <c r="R618" i="12"/>
  <c r="P618" i="12"/>
  <c r="BI616" i="12"/>
  <c r="BH616" i="12"/>
  <c r="BG616" i="12"/>
  <c r="BF616" i="12"/>
  <c r="T616" i="12"/>
  <c r="R616" i="12"/>
  <c r="P616" i="12"/>
  <c r="BI613" i="12"/>
  <c r="BH613" i="12"/>
  <c r="BG613" i="12"/>
  <c r="BF613" i="12"/>
  <c r="T613" i="12"/>
  <c r="R613" i="12"/>
  <c r="P613" i="12"/>
  <c r="BI611" i="12"/>
  <c r="BH611" i="12"/>
  <c r="BG611" i="12"/>
  <c r="BF611" i="12"/>
  <c r="T611" i="12"/>
  <c r="R611" i="12"/>
  <c r="P611" i="12"/>
  <c r="BI607" i="12"/>
  <c r="BH607" i="12"/>
  <c r="BG607" i="12"/>
  <c r="BF607" i="12"/>
  <c r="T607" i="12"/>
  <c r="R607" i="12"/>
  <c r="P607" i="12"/>
  <c r="BI605" i="12"/>
  <c r="BH605" i="12"/>
  <c r="BG605" i="12"/>
  <c r="BF605" i="12"/>
  <c r="T605" i="12"/>
  <c r="R605" i="12"/>
  <c r="P605" i="12"/>
  <c r="BI600" i="12"/>
  <c r="BH600" i="12"/>
  <c r="BG600" i="12"/>
  <c r="BF600" i="12"/>
  <c r="T600" i="12"/>
  <c r="R600" i="12"/>
  <c r="P600" i="12"/>
  <c r="BI598" i="12"/>
  <c r="BH598" i="12"/>
  <c r="BG598" i="12"/>
  <c r="BF598" i="12"/>
  <c r="T598" i="12"/>
  <c r="R598" i="12"/>
  <c r="P598" i="12"/>
  <c r="BI596" i="12"/>
  <c r="BH596" i="12"/>
  <c r="BG596" i="12"/>
  <c r="BF596" i="12"/>
  <c r="T596" i="12"/>
  <c r="R596" i="12"/>
  <c r="P596" i="12"/>
  <c r="BI594" i="12"/>
  <c r="BH594" i="12"/>
  <c r="BG594" i="12"/>
  <c r="BF594" i="12"/>
  <c r="T594" i="12"/>
  <c r="R594" i="12"/>
  <c r="P594" i="12"/>
  <c r="BI592" i="12"/>
  <c r="BH592" i="12"/>
  <c r="BG592" i="12"/>
  <c r="BF592" i="12"/>
  <c r="T592" i="12"/>
  <c r="R592" i="12"/>
  <c r="P592" i="12"/>
  <c r="BI588" i="12"/>
  <c r="BH588" i="12"/>
  <c r="BG588" i="12"/>
  <c r="BF588" i="12"/>
  <c r="T588" i="12"/>
  <c r="R588" i="12"/>
  <c r="P588" i="12"/>
  <c r="BI586" i="12"/>
  <c r="BH586" i="12"/>
  <c r="BG586" i="12"/>
  <c r="BF586" i="12"/>
  <c r="T586" i="12"/>
  <c r="R586" i="12"/>
  <c r="P586" i="12"/>
  <c r="BI584" i="12"/>
  <c r="BH584" i="12"/>
  <c r="BG584" i="12"/>
  <c r="BF584" i="12"/>
  <c r="T584" i="12"/>
  <c r="R584" i="12"/>
  <c r="P584" i="12"/>
  <c r="BI582" i="12"/>
  <c r="BH582" i="12"/>
  <c r="BG582" i="12"/>
  <c r="BF582" i="12"/>
  <c r="T582" i="12"/>
  <c r="R582" i="12"/>
  <c r="P582" i="12"/>
  <c r="BI578" i="12"/>
  <c r="BH578" i="12"/>
  <c r="BG578" i="12"/>
  <c r="BF578" i="12"/>
  <c r="T578" i="12"/>
  <c r="R578" i="12"/>
  <c r="P578" i="12"/>
  <c r="BI576" i="12"/>
  <c r="BH576" i="12"/>
  <c r="BG576" i="12"/>
  <c r="BF576" i="12"/>
  <c r="T576" i="12"/>
  <c r="R576" i="12"/>
  <c r="P576" i="12"/>
  <c r="BI574" i="12"/>
  <c r="BH574" i="12"/>
  <c r="BG574" i="12"/>
  <c r="BF574" i="12"/>
  <c r="T574" i="12"/>
  <c r="R574" i="12"/>
  <c r="P574" i="12"/>
  <c r="BI572" i="12"/>
  <c r="BH572" i="12"/>
  <c r="BG572" i="12"/>
  <c r="BF572" i="12"/>
  <c r="T572" i="12"/>
  <c r="R572" i="12"/>
  <c r="P572" i="12"/>
  <c r="BI570" i="12"/>
  <c r="BH570" i="12"/>
  <c r="BG570" i="12"/>
  <c r="BF570" i="12"/>
  <c r="T570" i="12"/>
  <c r="R570" i="12"/>
  <c r="P570" i="12"/>
  <c r="BI568" i="12"/>
  <c r="BH568" i="12"/>
  <c r="BG568" i="12"/>
  <c r="BF568" i="12"/>
  <c r="T568" i="12"/>
  <c r="R568" i="12"/>
  <c r="P568" i="12"/>
  <c r="BI566" i="12"/>
  <c r="BH566" i="12"/>
  <c r="BG566" i="12"/>
  <c r="BF566" i="12"/>
  <c r="T566" i="12"/>
  <c r="R566" i="12"/>
  <c r="P566" i="12"/>
  <c r="BI564" i="12"/>
  <c r="BH564" i="12"/>
  <c r="BG564" i="12"/>
  <c r="BF564" i="12"/>
  <c r="T564" i="12"/>
  <c r="R564" i="12"/>
  <c r="P564" i="12"/>
  <c r="BI562" i="12"/>
  <c r="BH562" i="12"/>
  <c r="BG562" i="12"/>
  <c r="BF562" i="12"/>
  <c r="T562" i="12"/>
  <c r="R562" i="12"/>
  <c r="P562" i="12"/>
  <c r="BI560" i="12"/>
  <c r="BH560" i="12"/>
  <c r="BG560" i="12"/>
  <c r="BF560" i="12"/>
  <c r="T560" i="12"/>
  <c r="R560" i="12"/>
  <c r="P560" i="12"/>
  <c r="BI558" i="12"/>
  <c r="BH558" i="12"/>
  <c r="BG558" i="12"/>
  <c r="BF558" i="12"/>
  <c r="T558" i="12"/>
  <c r="R558" i="12"/>
  <c r="P558" i="12"/>
  <c r="BI556" i="12"/>
  <c r="BH556" i="12"/>
  <c r="BG556" i="12"/>
  <c r="BF556" i="12"/>
  <c r="T556" i="12"/>
  <c r="R556" i="12"/>
  <c r="P556" i="12"/>
  <c r="BI554" i="12"/>
  <c r="BH554" i="12"/>
  <c r="BG554" i="12"/>
  <c r="BF554" i="12"/>
  <c r="T554" i="12"/>
  <c r="R554" i="12"/>
  <c r="P554" i="12"/>
  <c r="BI551" i="12"/>
  <c r="BH551" i="12"/>
  <c r="BG551" i="12"/>
  <c r="BF551" i="12"/>
  <c r="T551" i="12"/>
  <c r="R551" i="12"/>
  <c r="P551" i="12"/>
  <c r="BI549" i="12"/>
  <c r="BH549" i="12"/>
  <c r="BG549" i="12"/>
  <c r="BF549" i="12"/>
  <c r="T549" i="12"/>
  <c r="R549" i="12"/>
  <c r="P549" i="12"/>
  <c r="BI546" i="12"/>
  <c r="BH546" i="12"/>
  <c r="BG546" i="12"/>
  <c r="BF546" i="12"/>
  <c r="T546" i="12"/>
  <c r="R546" i="12"/>
  <c r="P546" i="12"/>
  <c r="BI544" i="12"/>
  <c r="BH544" i="12"/>
  <c r="BG544" i="12"/>
  <c r="BF544" i="12"/>
  <c r="T544" i="12"/>
  <c r="R544" i="12"/>
  <c r="P544" i="12"/>
  <c r="BI541" i="12"/>
  <c r="BH541" i="12"/>
  <c r="BG541" i="12"/>
  <c r="BF541" i="12"/>
  <c r="T541" i="12"/>
  <c r="R541" i="12"/>
  <c r="P541" i="12"/>
  <c r="BI539" i="12"/>
  <c r="BH539" i="12"/>
  <c r="BG539" i="12"/>
  <c r="BF539" i="12"/>
  <c r="T539" i="12"/>
  <c r="R539" i="12"/>
  <c r="P539" i="12"/>
  <c r="BI536" i="12"/>
  <c r="BH536" i="12"/>
  <c r="BG536" i="12"/>
  <c r="BF536" i="12"/>
  <c r="T536" i="12"/>
  <c r="R536" i="12"/>
  <c r="P536" i="12"/>
  <c r="BI534" i="12"/>
  <c r="BH534" i="12"/>
  <c r="BG534" i="12"/>
  <c r="BF534" i="12"/>
  <c r="T534" i="12"/>
  <c r="R534" i="12"/>
  <c r="P534" i="12"/>
  <c r="BI531" i="12"/>
  <c r="BH531" i="12"/>
  <c r="BG531" i="12"/>
  <c r="BF531" i="12"/>
  <c r="T531" i="12"/>
  <c r="R531" i="12"/>
  <c r="P531" i="12"/>
  <c r="BI529" i="12"/>
  <c r="BH529" i="12"/>
  <c r="BG529" i="12"/>
  <c r="BF529" i="12"/>
  <c r="T529" i="12"/>
  <c r="R529" i="12"/>
  <c r="P529" i="12"/>
  <c r="BI526" i="12"/>
  <c r="BH526" i="12"/>
  <c r="BG526" i="12"/>
  <c r="BF526" i="12"/>
  <c r="T526" i="12"/>
  <c r="R526" i="12"/>
  <c r="P526" i="12"/>
  <c r="BI524" i="12"/>
  <c r="BH524" i="12"/>
  <c r="BG524" i="12"/>
  <c r="BF524" i="12"/>
  <c r="T524" i="12"/>
  <c r="R524" i="12"/>
  <c r="P524" i="12"/>
  <c r="BI521" i="12"/>
  <c r="BH521" i="12"/>
  <c r="BG521" i="12"/>
  <c r="BF521" i="12"/>
  <c r="T521" i="12"/>
  <c r="R521" i="12"/>
  <c r="P521" i="12"/>
  <c r="BI519" i="12"/>
  <c r="BH519" i="12"/>
  <c r="BG519" i="12"/>
  <c r="BF519" i="12"/>
  <c r="T519" i="12"/>
  <c r="R519" i="12"/>
  <c r="P519" i="12"/>
  <c r="BI517" i="12"/>
  <c r="BH517" i="12"/>
  <c r="BG517" i="12"/>
  <c r="BF517" i="12"/>
  <c r="T517" i="12"/>
  <c r="R517" i="12"/>
  <c r="P517" i="12"/>
  <c r="BI514" i="12"/>
  <c r="BH514" i="12"/>
  <c r="BG514" i="12"/>
  <c r="BF514" i="12"/>
  <c r="T514" i="12"/>
  <c r="R514" i="12"/>
  <c r="P514" i="12"/>
  <c r="BI489" i="12"/>
  <c r="BH489" i="12"/>
  <c r="BG489" i="12"/>
  <c r="BF489" i="12"/>
  <c r="T489" i="12"/>
  <c r="R489" i="12"/>
  <c r="P489" i="12"/>
  <c r="BI486" i="12"/>
  <c r="BH486" i="12"/>
  <c r="BG486" i="12"/>
  <c r="BF486" i="12"/>
  <c r="T486" i="12"/>
  <c r="R486" i="12"/>
  <c r="P486" i="12"/>
  <c r="BI476" i="12"/>
  <c r="BH476" i="12"/>
  <c r="BG476" i="12"/>
  <c r="BF476" i="12"/>
  <c r="T476" i="12"/>
  <c r="R476" i="12"/>
  <c r="P476" i="12"/>
  <c r="BI467" i="12"/>
  <c r="BH467" i="12"/>
  <c r="BG467" i="12"/>
  <c r="BF467" i="12"/>
  <c r="T467" i="12"/>
  <c r="R467" i="12"/>
  <c r="P467" i="12"/>
  <c r="BI464" i="12"/>
  <c r="BH464" i="12"/>
  <c r="BG464" i="12"/>
  <c r="BF464" i="12"/>
  <c r="T464" i="12"/>
  <c r="R464" i="12"/>
  <c r="P464" i="12"/>
  <c r="BI445" i="12"/>
  <c r="BH445" i="12"/>
  <c r="BG445" i="12"/>
  <c r="BF445" i="12"/>
  <c r="T445" i="12"/>
  <c r="R445" i="12"/>
  <c r="P445" i="12"/>
  <c r="BI442" i="12"/>
  <c r="BH442" i="12"/>
  <c r="BG442" i="12"/>
  <c r="BF442" i="12"/>
  <c r="T442" i="12"/>
  <c r="R442" i="12"/>
  <c r="P442" i="12"/>
  <c r="BI440" i="12"/>
  <c r="BH440" i="12"/>
  <c r="BG440" i="12"/>
  <c r="BF440" i="12"/>
  <c r="T440" i="12"/>
  <c r="R440" i="12"/>
  <c r="P440" i="12"/>
  <c r="BI437" i="12"/>
  <c r="BH437" i="12"/>
  <c r="BG437" i="12"/>
  <c r="BF437" i="12"/>
  <c r="T437" i="12"/>
  <c r="R437" i="12"/>
  <c r="P437" i="12"/>
  <c r="BI430" i="12"/>
  <c r="BH430" i="12"/>
  <c r="BG430" i="12"/>
  <c r="BF430" i="12"/>
  <c r="T430" i="12"/>
  <c r="R430" i="12"/>
  <c r="P430" i="12"/>
  <c r="BI427" i="12"/>
  <c r="BH427" i="12"/>
  <c r="BG427" i="12"/>
  <c r="BF427" i="12"/>
  <c r="T427" i="12"/>
  <c r="R427" i="12"/>
  <c r="P427" i="12"/>
  <c r="BI425" i="12"/>
  <c r="BH425" i="12"/>
  <c r="BG425" i="12"/>
  <c r="BF425" i="12"/>
  <c r="T425" i="12"/>
  <c r="R425" i="12"/>
  <c r="P425" i="12"/>
  <c r="BI422" i="12"/>
  <c r="BH422" i="12"/>
  <c r="BG422" i="12"/>
  <c r="BF422" i="12"/>
  <c r="T422" i="12"/>
  <c r="R422" i="12"/>
  <c r="P422" i="12"/>
  <c r="BI420" i="12"/>
  <c r="BH420" i="12"/>
  <c r="BG420" i="12"/>
  <c r="BF420" i="12"/>
  <c r="T420" i="12"/>
  <c r="R420" i="12"/>
  <c r="P420" i="12"/>
  <c r="BI418" i="12"/>
  <c r="BH418" i="12"/>
  <c r="BG418" i="12"/>
  <c r="BF418" i="12"/>
  <c r="T418" i="12"/>
  <c r="R418" i="12"/>
  <c r="P418" i="12"/>
  <c r="BI415" i="12"/>
  <c r="BH415" i="12"/>
  <c r="BG415" i="12"/>
  <c r="BF415" i="12"/>
  <c r="T415" i="12"/>
  <c r="R415" i="12"/>
  <c r="P415" i="12"/>
  <c r="BI412" i="12"/>
  <c r="BH412" i="12"/>
  <c r="BG412" i="12"/>
  <c r="BF412" i="12"/>
  <c r="T412" i="12"/>
  <c r="R412" i="12"/>
  <c r="P412" i="12"/>
  <c r="BI399" i="12"/>
  <c r="BH399" i="12"/>
  <c r="BG399" i="12"/>
  <c r="BF399" i="12"/>
  <c r="T399" i="12"/>
  <c r="R399" i="12"/>
  <c r="P399" i="12"/>
  <c r="BI367" i="12"/>
  <c r="BH367" i="12"/>
  <c r="BG367" i="12"/>
  <c r="BF367" i="12"/>
  <c r="T367" i="12"/>
  <c r="R367" i="12"/>
  <c r="P367" i="12"/>
  <c r="BI364" i="12"/>
  <c r="BH364" i="12"/>
  <c r="BG364" i="12"/>
  <c r="BF364" i="12"/>
  <c r="T364" i="12"/>
  <c r="R364" i="12"/>
  <c r="P364" i="12"/>
  <c r="BI362" i="12"/>
  <c r="BH362" i="12"/>
  <c r="BG362" i="12"/>
  <c r="BF362" i="12"/>
  <c r="T362" i="12"/>
  <c r="R362" i="12"/>
  <c r="P362" i="12"/>
  <c r="BI360" i="12"/>
  <c r="BH360" i="12"/>
  <c r="BG360" i="12"/>
  <c r="BF360" i="12"/>
  <c r="T360" i="12"/>
  <c r="R360" i="12"/>
  <c r="P360" i="12"/>
  <c r="BI356" i="12"/>
  <c r="BH356" i="12"/>
  <c r="BG356" i="12"/>
  <c r="BF356" i="12"/>
  <c r="T356" i="12"/>
  <c r="R356" i="12"/>
  <c r="P356" i="12"/>
  <c r="BI352" i="12"/>
  <c r="BH352" i="12"/>
  <c r="BG352" i="12"/>
  <c r="BF352" i="12"/>
  <c r="T352" i="12"/>
  <c r="R352" i="12"/>
  <c r="P352" i="12"/>
  <c r="BI348" i="12"/>
  <c r="BH348" i="12"/>
  <c r="BG348" i="12"/>
  <c r="BF348" i="12"/>
  <c r="T348" i="12"/>
  <c r="R348" i="12"/>
  <c r="P348" i="12"/>
  <c r="BI299" i="12"/>
  <c r="BH299" i="12"/>
  <c r="BG299" i="12"/>
  <c r="BF299" i="12"/>
  <c r="T299" i="12"/>
  <c r="R299" i="12"/>
  <c r="P299" i="12"/>
  <c r="BI293" i="12"/>
  <c r="BH293" i="12"/>
  <c r="BG293" i="12"/>
  <c r="BF293" i="12"/>
  <c r="T293" i="12"/>
  <c r="R293" i="12"/>
  <c r="P293" i="12"/>
  <c r="BI285" i="12"/>
  <c r="BH285" i="12"/>
  <c r="BG285" i="12"/>
  <c r="BF285" i="12"/>
  <c r="T285" i="12"/>
  <c r="R285" i="12"/>
  <c r="P285" i="12"/>
  <c r="BI277" i="12"/>
  <c r="BH277" i="12"/>
  <c r="BG277" i="12"/>
  <c r="BF277" i="12"/>
  <c r="T277" i="12"/>
  <c r="R277" i="12"/>
  <c r="P277" i="12"/>
  <c r="BI275" i="12"/>
  <c r="BH275" i="12"/>
  <c r="BG275" i="12"/>
  <c r="BF275" i="12"/>
  <c r="T275" i="12"/>
  <c r="R275" i="12"/>
  <c r="P275" i="12"/>
  <c r="BI226" i="12"/>
  <c r="BH226" i="12"/>
  <c r="BG226" i="12"/>
  <c r="BF226" i="12"/>
  <c r="T226" i="12"/>
  <c r="R226" i="12"/>
  <c r="P226" i="12"/>
  <c r="BI223" i="12"/>
  <c r="BH223" i="12"/>
  <c r="BG223" i="12"/>
  <c r="BF223" i="12"/>
  <c r="T223" i="12"/>
  <c r="R223" i="12"/>
  <c r="P223" i="12"/>
  <c r="BI220" i="12"/>
  <c r="BH220" i="12"/>
  <c r="BG220" i="12"/>
  <c r="BF220" i="12"/>
  <c r="T220" i="12"/>
  <c r="R220" i="12"/>
  <c r="P220" i="12"/>
  <c r="BI217" i="12"/>
  <c r="BH217" i="12"/>
  <c r="BG217" i="12"/>
  <c r="BF217" i="12"/>
  <c r="T217" i="12"/>
  <c r="R217" i="12"/>
  <c r="P217" i="12"/>
  <c r="BI215" i="12"/>
  <c r="BH215" i="12"/>
  <c r="BG215" i="12"/>
  <c r="BF215" i="12"/>
  <c r="T215" i="12"/>
  <c r="R215" i="12"/>
  <c r="P215" i="12"/>
  <c r="BI203" i="12"/>
  <c r="BH203" i="12"/>
  <c r="BG203" i="12"/>
  <c r="BF203" i="12"/>
  <c r="T203" i="12"/>
  <c r="R203" i="12"/>
  <c r="P203" i="12"/>
  <c r="BI200" i="12"/>
  <c r="BH200" i="12"/>
  <c r="BG200" i="12"/>
  <c r="BF200" i="12"/>
  <c r="T200" i="12"/>
  <c r="R200" i="12"/>
  <c r="P200" i="12"/>
  <c r="BI155" i="12"/>
  <c r="BH155" i="12"/>
  <c r="BG155" i="12"/>
  <c r="BF155" i="12"/>
  <c r="T155" i="12"/>
  <c r="R155" i="12"/>
  <c r="P155" i="12"/>
  <c r="BI151" i="12"/>
  <c r="BH151" i="12"/>
  <c r="BG151" i="12"/>
  <c r="BF151" i="12"/>
  <c r="T151" i="12"/>
  <c r="R151" i="12"/>
  <c r="P151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2" i="12"/>
  <c r="BH132" i="12"/>
  <c r="BG132" i="12"/>
  <c r="BF132" i="12"/>
  <c r="T132" i="12"/>
  <c r="R132" i="12"/>
  <c r="P132" i="12"/>
  <c r="J126" i="12"/>
  <c r="J125" i="12"/>
  <c r="F125" i="12"/>
  <c r="F123" i="12"/>
  <c r="E121" i="12"/>
  <c r="J92" i="12"/>
  <c r="J91" i="12"/>
  <c r="F91" i="12"/>
  <c r="F89" i="12"/>
  <c r="E87" i="12"/>
  <c r="J18" i="12"/>
  <c r="E18" i="12"/>
  <c r="F92" i="12"/>
  <c r="J17" i="12"/>
  <c r="J89" i="12"/>
  <c r="E7" i="12"/>
  <c r="E119" i="12" s="1"/>
  <c r="J37" i="11"/>
  <c r="J36" i="11"/>
  <c r="AY107" i="1"/>
  <c r="J35" i="11"/>
  <c r="AX107" i="1" s="1"/>
  <c r="BI335" i="11"/>
  <c r="BH335" i="11"/>
  <c r="BG335" i="11"/>
  <c r="BF335" i="11"/>
  <c r="T335" i="11"/>
  <c r="T334" i="11"/>
  <c r="T333" i="11"/>
  <c r="R335" i="11"/>
  <c r="R334" i="11"/>
  <c r="R333" i="11"/>
  <c r="P335" i="11"/>
  <c r="P334" i="11" s="1"/>
  <c r="P333" i="11" s="1"/>
  <c r="BI331" i="11"/>
  <c r="BH331" i="11"/>
  <c r="BG331" i="11"/>
  <c r="BF331" i="11"/>
  <c r="T331" i="11"/>
  <c r="T330" i="11" s="1"/>
  <c r="R331" i="11"/>
  <c r="R330" i="11"/>
  <c r="P331" i="11"/>
  <c r="P330" i="11"/>
  <c r="BI328" i="11"/>
  <c r="BH328" i="11"/>
  <c r="BG328" i="11"/>
  <c r="BF328" i="11"/>
  <c r="T328" i="11"/>
  <c r="R328" i="11"/>
  <c r="P328" i="11"/>
  <c r="BI326" i="11"/>
  <c r="BH326" i="11"/>
  <c r="BG326" i="11"/>
  <c r="BF326" i="11"/>
  <c r="T326" i="11"/>
  <c r="R326" i="11"/>
  <c r="P326" i="11"/>
  <c r="BI324" i="11"/>
  <c r="BH324" i="11"/>
  <c r="BG324" i="11"/>
  <c r="BF324" i="11"/>
  <c r="T324" i="11"/>
  <c r="R324" i="11"/>
  <c r="P324" i="11"/>
  <c r="BI321" i="11"/>
  <c r="BH321" i="11"/>
  <c r="BG321" i="11"/>
  <c r="BF321" i="11"/>
  <c r="T321" i="11"/>
  <c r="R321" i="11"/>
  <c r="P321" i="11"/>
  <c r="BI319" i="11"/>
  <c r="BH319" i="11"/>
  <c r="BG319" i="11"/>
  <c r="BF319" i="11"/>
  <c r="T319" i="11"/>
  <c r="R319" i="11"/>
  <c r="P319" i="11"/>
  <c r="BI314" i="11"/>
  <c r="BH314" i="11"/>
  <c r="BG314" i="11"/>
  <c r="BF314" i="11"/>
  <c r="T314" i="11"/>
  <c r="R314" i="11"/>
  <c r="P314" i="11"/>
  <c r="BI311" i="11"/>
  <c r="BH311" i="11"/>
  <c r="BG311" i="11"/>
  <c r="BF311" i="11"/>
  <c r="T311" i="11"/>
  <c r="R311" i="11"/>
  <c r="P311" i="11"/>
  <c r="BI309" i="11"/>
  <c r="BH309" i="11"/>
  <c r="BG309" i="11"/>
  <c r="BF309" i="11"/>
  <c r="T309" i="11"/>
  <c r="R309" i="11"/>
  <c r="P309" i="11"/>
  <c r="BI307" i="11"/>
  <c r="BH307" i="11"/>
  <c r="BG307" i="11"/>
  <c r="BF307" i="11"/>
  <c r="T307" i="11"/>
  <c r="R307" i="11"/>
  <c r="P307" i="11"/>
  <c r="BI305" i="11"/>
  <c r="BH305" i="11"/>
  <c r="BG305" i="11"/>
  <c r="BF305" i="11"/>
  <c r="T305" i="11"/>
  <c r="R305" i="11"/>
  <c r="P305" i="11"/>
  <c r="BI302" i="11"/>
  <c r="BH302" i="11"/>
  <c r="BG302" i="11"/>
  <c r="BF302" i="11"/>
  <c r="T302" i="11"/>
  <c r="R302" i="11"/>
  <c r="P302" i="11"/>
  <c r="BI299" i="11"/>
  <c r="BH299" i="11"/>
  <c r="BG299" i="11"/>
  <c r="BF299" i="11"/>
  <c r="T299" i="11"/>
  <c r="R299" i="11"/>
  <c r="P299" i="11"/>
  <c r="BI294" i="11"/>
  <c r="BH294" i="11"/>
  <c r="BG294" i="11"/>
  <c r="BF294" i="11"/>
  <c r="T294" i="11"/>
  <c r="R294" i="11"/>
  <c r="P294" i="11"/>
  <c r="BI291" i="11"/>
  <c r="BH291" i="11"/>
  <c r="BG291" i="11"/>
  <c r="BF291" i="11"/>
  <c r="T291" i="11"/>
  <c r="R291" i="11"/>
  <c r="P291" i="11"/>
  <c r="BI287" i="11"/>
  <c r="BH287" i="11"/>
  <c r="BG287" i="11"/>
  <c r="BF287" i="11"/>
  <c r="T287" i="11"/>
  <c r="R287" i="11"/>
  <c r="P287" i="11"/>
  <c r="BI283" i="11"/>
  <c r="BH283" i="11"/>
  <c r="BG283" i="11"/>
  <c r="BF283" i="11"/>
  <c r="T283" i="11"/>
  <c r="R283" i="11"/>
  <c r="P283" i="11"/>
  <c r="BI280" i="11"/>
  <c r="BH280" i="11"/>
  <c r="BG280" i="11"/>
  <c r="BF280" i="11"/>
  <c r="T280" i="11"/>
  <c r="R280" i="11"/>
  <c r="P280" i="11"/>
  <c r="BI277" i="11"/>
  <c r="BH277" i="11"/>
  <c r="BG277" i="11"/>
  <c r="BF277" i="11"/>
  <c r="T277" i="11"/>
  <c r="R277" i="11"/>
  <c r="P277" i="11"/>
  <c r="BI274" i="11"/>
  <c r="BH274" i="11"/>
  <c r="BG274" i="11"/>
  <c r="BF274" i="11"/>
  <c r="T274" i="11"/>
  <c r="R274" i="11"/>
  <c r="P274" i="11"/>
  <c r="BI271" i="11"/>
  <c r="BH271" i="11"/>
  <c r="BG271" i="11"/>
  <c r="BF271" i="11"/>
  <c r="T271" i="11"/>
  <c r="R271" i="11"/>
  <c r="P271" i="11"/>
  <c r="BI267" i="11"/>
  <c r="BH267" i="11"/>
  <c r="BG267" i="11"/>
  <c r="BF267" i="11"/>
  <c r="T267" i="11"/>
  <c r="R267" i="11"/>
  <c r="P267" i="11"/>
  <c r="BI260" i="11"/>
  <c r="BH260" i="11"/>
  <c r="BG260" i="11"/>
  <c r="BF260" i="11"/>
  <c r="T260" i="11"/>
  <c r="R260" i="11"/>
  <c r="P260" i="11"/>
  <c r="BI257" i="11"/>
  <c r="BH257" i="11"/>
  <c r="BG257" i="11"/>
  <c r="BF257" i="11"/>
  <c r="T257" i="11"/>
  <c r="R257" i="11"/>
  <c r="P257" i="11"/>
  <c r="BI253" i="11"/>
  <c r="BH253" i="11"/>
  <c r="BG253" i="11"/>
  <c r="BF253" i="11"/>
  <c r="T253" i="11"/>
  <c r="R253" i="11"/>
  <c r="P253" i="11"/>
  <c r="BI250" i="11"/>
  <c r="BH250" i="11"/>
  <c r="BG250" i="11"/>
  <c r="BF250" i="11"/>
  <c r="T250" i="11"/>
  <c r="R250" i="11"/>
  <c r="P250" i="11"/>
  <c r="BI245" i="11"/>
  <c r="BH245" i="11"/>
  <c r="BG245" i="11"/>
  <c r="BF245" i="11"/>
  <c r="T245" i="11"/>
  <c r="R245" i="11"/>
  <c r="P245" i="11"/>
  <c r="BI242" i="11"/>
  <c r="BH242" i="11"/>
  <c r="BG242" i="11"/>
  <c r="BF242" i="11"/>
  <c r="T242" i="11"/>
  <c r="R242" i="11"/>
  <c r="P242" i="11"/>
  <c r="BI239" i="11"/>
  <c r="BH239" i="11"/>
  <c r="BG239" i="11"/>
  <c r="BF239" i="11"/>
  <c r="T239" i="11"/>
  <c r="R239" i="11"/>
  <c r="P239" i="11"/>
  <c r="BI233" i="11"/>
  <c r="BH233" i="11"/>
  <c r="BG233" i="11"/>
  <c r="BF233" i="11"/>
  <c r="T233" i="11"/>
  <c r="R233" i="11"/>
  <c r="P233" i="11"/>
  <c r="BI230" i="11"/>
  <c r="BH230" i="11"/>
  <c r="BG230" i="11"/>
  <c r="BF230" i="11"/>
  <c r="T230" i="11"/>
  <c r="R230" i="11"/>
  <c r="P230" i="11"/>
  <c r="BI223" i="11"/>
  <c r="BH223" i="11"/>
  <c r="BG223" i="11"/>
  <c r="BF223" i="11"/>
  <c r="T223" i="11"/>
  <c r="R223" i="11"/>
  <c r="P223" i="11"/>
  <c r="BI217" i="11"/>
  <c r="BH217" i="11"/>
  <c r="BG217" i="11"/>
  <c r="BF217" i="11"/>
  <c r="T217" i="11"/>
  <c r="R217" i="11"/>
  <c r="P217" i="11"/>
  <c r="BI211" i="11"/>
  <c r="BH211" i="11"/>
  <c r="BG211" i="11"/>
  <c r="BF211" i="11"/>
  <c r="T211" i="11"/>
  <c r="R211" i="11"/>
  <c r="P211" i="11"/>
  <c r="BI205" i="11"/>
  <c r="BH205" i="11"/>
  <c r="BG205" i="11"/>
  <c r="BF205" i="11"/>
  <c r="T205" i="11"/>
  <c r="R205" i="11"/>
  <c r="P205" i="11"/>
  <c r="BI202" i="11"/>
  <c r="BH202" i="11"/>
  <c r="BG202" i="11"/>
  <c r="BF202" i="11"/>
  <c r="T202" i="11"/>
  <c r="R202" i="11"/>
  <c r="P202" i="11"/>
  <c r="BI196" i="11"/>
  <c r="BH196" i="11"/>
  <c r="BG196" i="11"/>
  <c r="BF196" i="11"/>
  <c r="T196" i="11"/>
  <c r="R196" i="11"/>
  <c r="P196" i="11"/>
  <c r="BI189" i="11"/>
  <c r="BH189" i="11"/>
  <c r="BG189" i="11"/>
  <c r="BF189" i="11"/>
  <c r="T189" i="11"/>
  <c r="R189" i="11"/>
  <c r="P189" i="1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R180" i="11"/>
  <c r="P180" i="11"/>
  <c r="BI177" i="11"/>
  <c r="BH177" i="11"/>
  <c r="BG177" i="11"/>
  <c r="BF177" i="11"/>
  <c r="T177" i="11"/>
  <c r="R177" i="11"/>
  <c r="P177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55" i="11"/>
  <c r="BH155" i="11"/>
  <c r="BG155" i="11"/>
  <c r="BF155" i="11"/>
  <c r="T155" i="11"/>
  <c r="R155" i="11"/>
  <c r="P155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0" i="11"/>
  <c r="BH140" i="11"/>
  <c r="BG140" i="11"/>
  <c r="BF140" i="11"/>
  <c r="T140" i="11"/>
  <c r="R140" i="11"/>
  <c r="P140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J124" i="11"/>
  <c r="J123" i="11"/>
  <c r="F123" i="11"/>
  <c r="F121" i="11"/>
  <c r="E119" i="11"/>
  <c r="J92" i="11"/>
  <c r="J91" i="11"/>
  <c r="F91" i="11"/>
  <c r="F89" i="11"/>
  <c r="E87" i="11"/>
  <c r="J18" i="11"/>
  <c r="E18" i="11"/>
  <c r="F124" i="11" s="1"/>
  <c r="J17" i="11"/>
  <c r="J121" i="11"/>
  <c r="E7" i="11"/>
  <c r="E85" i="11" s="1"/>
  <c r="J39" i="10"/>
  <c r="J38" i="10"/>
  <c r="AY106" i="1" s="1"/>
  <c r="J37" i="10"/>
  <c r="AX106" i="1"/>
  <c r="BI193" i="10"/>
  <c r="BH193" i="10"/>
  <c r="BG193" i="10"/>
  <c r="BF193" i="10"/>
  <c r="T193" i="10"/>
  <c r="T192" i="10" s="1"/>
  <c r="R193" i="10"/>
  <c r="R192" i="10"/>
  <c r="P193" i="10"/>
  <c r="P192" i="10" s="1"/>
  <c r="BI190" i="10"/>
  <c r="BH190" i="10"/>
  <c r="BG190" i="10"/>
  <c r="BF190" i="10"/>
  <c r="T190" i="10"/>
  <c r="R190" i="10"/>
  <c r="P190" i="10"/>
  <c r="BI186" i="10"/>
  <c r="BH186" i="10"/>
  <c r="BG186" i="10"/>
  <c r="BF186" i="10"/>
  <c r="T186" i="10"/>
  <c r="R186" i="10"/>
  <c r="P186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5" i="10"/>
  <c r="BH175" i="10"/>
  <c r="BG175" i="10"/>
  <c r="BF175" i="10"/>
  <c r="T175" i="10"/>
  <c r="R175" i="10"/>
  <c r="P175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3" i="10"/>
  <c r="BH163" i="10"/>
  <c r="BG163" i="10"/>
  <c r="BF163" i="10"/>
  <c r="T163" i="10"/>
  <c r="R163" i="10"/>
  <c r="P163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3" i="10"/>
  <c r="BH153" i="10"/>
  <c r="BG153" i="10"/>
  <c r="BF153" i="10"/>
  <c r="T153" i="10"/>
  <c r="T152" i="10" s="1"/>
  <c r="R153" i="10"/>
  <c r="R152" i="10"/>
  <c r="P153" i="10"/>
  <c r="P152" i="10" s="1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2" i="10"/>
  <c r="BH132" i="10"/>
  <c r="BG132" i="10"/>
  <c r="BF132" i="10"/>
  <c r="T132" i="10"/>
  <c r="T131" i="10" s="1"/>
  <c r="R132" i="10"/>
  <c r="R131" i="10"/>
  <c r="P132" i="10"/>
  <c r="P131" i="10" s="1"/>
  <c r="J126" i="10"/>
  <c r="J125" i="10"/>
  <c r="F125" i="10"/>
  <c r="F123" i="10"/>
  <c r="E121" i="10"/>
  <c r="J94" i="10"/>
  <c r="J93" i="10"/>
  <c r="F93" i="10"/>
  <c r="F91" i="10"/>
  <c r="E89" i="10"/>
  <c r="J20" i="10"/>
  <c r="E20" i="10"/>
  <c r="F126" i="10"/>
  <c r="J19" i="10"/>
  <c r="J91" i="10"/>
  <c r="E7" i="10"/>
  <c r="E117" i="10"/>
  <c r="J39" i="9"/>
  <c r="J38" i="9"/>
  <c r="AY104" i="1"/>
  <c r="J37" i="9"/>
  <c r="AX104" i="1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19" i="9"/>
  <c r="BH219" i="9"/>
  <c r="BG219" i="9"/>
  <c r="BF219" i="9"/>
  <c r="T219" i="9"/>
  <c r="R219" i="9"/>
  <c r="P219" i="9"/>
  <c r="BI217" i="9"/>
  <c r="BH217" i="9"/>
  <c r="BG217" i="9"/>
  <c r="BF217" i="9"/>
  <c r="T217" i="9"/>
  <c r="R217" i="9"/>
  <c r="P217" i="9"/>
  <c r="BI215" i="9"/>
  <c r="BH215" i="9"/>
  <c r="BG215" i="9"/>
  <c r="BF215" i="9"/>
  <c r="T215" i="9"/>
  <c r="R215" i="9"/>
  <c r="P215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T165" i="9" s="1"/>
  <c r="R166" i="9"/>
  <c r="R165" i="9"/>
  <c r="P166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F122" i="9"/>
  <c r="E120" i="9"/>
  <c r="F91" i="9"/>
  <c r="E89" i="9"/>
  <c r="J26" i="9"/>
  <c r="E26" i="9"/>
  <c r="J125" i="9" s="1"/>
  <c r="J25" i="9"/>
  <c r="J23" i="9"/>
  <c r="E23" i="9"/>
  <c r="J93" i="9"/>
  <c r="J22" i="9"/>
  <c r="J20" i="9"/>
  <c r="E20" i="9"/>
  <c r="F94" i="9" s="1"/>
  <c r="J19" i="9"/>
  <c r="J17" i="9"/>
  <c r="E17" i="9"/>
  <c r="F124" i="9"/>
  <c r="J16" i="9"/>
  <c r="J122" i="9"/>
  <c r="E7" i="9"/>
  <c r="E116" i="9"/>
  <c r="J39" i="8"/>
  <c r="J38" i="8"/>
  <c r="AY103" i="1"/>
  <c r="J37" i="8"/>
  <c r="AX103" i="1" s="1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6" i="8"/>
  <c r="BH266" i="8"/>
  <c r="BG266" i="8"/>
  <c r="BF266" i="8"/>
  <c r="T266" i="8"/>
  <c r="R266" i="8"/>
  <c r="P266" i="8"/>
  <c r="BI263" i="8"/>
  <c r="BH263" i="8"/>
  <c r="BG263" i="8"/>
  <c r="BF263" i="8"/>
  <c r="T263" i="8"/>
  <c r="R263" i="8"/>
  <c r="P263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R218" i="8"/>
  <c r="P218" i="8"/>
  <c r="BI216" i="8"/>
  <c r="BH216" i="8"/>
  <c r="BG216" i="8"/>
  <c r="BF216" i="8"/>
  <c r="T216" i="8"/>
  <c r="R216" i="8"/>
  <c r="P216" i="8"/>
  <c r="BI212" i="8"/>
  <c r="BH212" i="8"/>
  <c r="BG212" i="8"/>
  <c r="BF212" i="8"/>
  <c r="T212" i="8"/>
  <c r="T211" i="8" s="1"/>
  <c r="R212" i="8"/>
  <c r="R211" i="8"/>
  <c r="P212" i="8"/>
  <c r="P211" i="8" s="1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T168" i="8"/>
  <c r="R169" i="8"/>
  <c r="R168" i="8" s="1"/>
  <c r="P169" i="8"/>
  <c r="P168" i="8" s="1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J127" i="8"/>
  <c r="J126" i="8"/>
  <c r="F126" i="8"/>
  <c r="F124" i="8"/>
  <c r="E122" i="8"/>
  <c r="J94" i="8"/>
  <c r="J93" i="8"/>
  <c r="F93" i="8"/>
  <c r="F91" i="8"/>
  <c r="E89" i="8"/>
  <c r="J20" i="8"/>
  <c r="E20" i="8"/>
  <c r="F94" i="8"/>
  <c r="J19" i="8"/>
  <c r="J124" i="8"/>
  <c r="E7" i="8"/>
  <c r="E118" i="8" s="1"/>
  <c r="J39" i="7"/>
  <c r="J38" i="7"/>
  <c r="AY102" i="1"/>
  <c r="J37" i="7"/>
  <c r="AX102" i="1" s="1"/>
  <c r="BI307" i="7"/>
  <c r="BH307" i="7"/>
  <c r="BG307" i="7"/>
  <c r="BF307" i="7"/>
  <c r="T307" i="7"/>
  <c r="T306" i="7"/>
  <c r="R307" i="7"/>
  <c r="R306" i="7" s="1"/>
  <c r="P307" i="7"/>
  <c r="P306" i="7"/>
  <c r="BI303" i="7"/>
  <c r="BH303" i="7"/>
  <c r="BG303" i="7"/>
  <c r="BF303" i="7"/>
  <c r="T303" i="7"/>
  <c r="R303" i="7"/>
  <c r="P303" i="7"/>
  <c r="BI300" i="7"/>
  <c r="BH300" i="7"/>
  <c r="BG300" i="7"/>
  <c r="BF300" i="7"/>
  <c r="T300" i="7"/>
  <c r="R300" i="7"/>
  <c r="P300" i="7"/>
  <c r="BI297" i="7"/>
  <c r="BH297" i="7"/>
  <c r="BG297" i="7"/>
  <c r="BF297" i="7"/>
  <c r="T297" i="7"/>
  <c r="R297" i="7"/>
  <c r="P297" i="7"/>
  <c r="BI293" i="7"/>
  <c r="BH293" i="7"/>
  <c r="BG293" i="7"/>
  <c r="BF293" i="7"/>
  <c r="T293" i="7"/>
  <c r="R293" i="7"/>
  <c r="P293" i="7"/>
  <c r="BI290" i="7"/>
  <c r="BH290" i="7"/>
  <c r="BG290" i="7"/>
  <c r="BF290" i="7"/>
  <c r="T290" i="7"/>
  <c r="R290" i="7"/>
  <c r="P290" i="7"/>
  <c r="BI286" i="7"/>
  <c r="BH286" i="7"/>
  <c r="BG286" i="7"/>
  <c r="BF286" i="7"/>
  <c r="T286" i="7"/>
  <c r="R286" i="7"/>
  <c r="P286" i="7"/>
  <c r="BI282" i="7"/>
  <c r="BH282" i="7"/>
  <c r="BG282" i="7"/>
  <c r="BF282" i="7"/>
  <c r="T282" i="7"/>
  <c r="R282" i="7"/>
  <c r="P282" i="7"/>
  <c r="BI278" i="7"/>
  <c r="BH278" i="7"/>
  <c r="BG278" i="7"/>
  <c r="BF278" i="7"/>
  <c r="T278" i="7"/>
  <c r="R278" i="7"/>
  <c r="P278" i="7"/>
  <c r="BI274" i="7"/>
  <c r="BH274" i="7"/>
  <c r="BG274" i="7"/>
  <c r="BF274" i="7"/>
  <c r="T274" i="7"/>
  <c r="R274" i="7"/>
  <c r="P274" i="7"/>
  <c r="BI270" i="7"/>
  <c r="BH270" i="7"/>
  <c r="BG270" i="7"/>
  <c r="BF270" i="7"/>
  <c r="T270" i="7"/>
  <c r="R270" i="7"/>
  <c r="P270" i="7"/>
  <c r="BI266" i="7"/>
  <c r="BH266" i="7"/>
  <c r="BG266" i="7"/>
  <c r="BF266" i="7"/>
  <c r="T266" i="7"/>
  <c r="R266" i="7"/>
  <c r="P266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6" i="7"/>
  <c r="BH256" i="7"/>
  <c r="BG256" i="7"/>
  <c r="BF256" i="7"/>
  <c r="T256" i="7"/>
  <c r="R256" i="7"/>
  <c r="P256" i="7"/>
  <c r="BI252" i="7"/>
  <c r="BH252" i="7"/>
  <c r="BG252" i="7"/>
  <c r="BF252" i="7"/>
  <c r="T252" i="7"/>
  <c r="R252" i="7"/>
  <c r="P252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6" i="7"/>
  <c r="BH236" i="7"/>
  <c r="BG236" i="7"/>
  <c r="BF236" i="7"/>
  <c r="T236" i="7"/>
  <c r="R236" i="7"/>
  <c r="P236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R229" i="7"/>
  <c r="P229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7" i="7"/>
  <c r="BH217" i="7"/>
  <c r="BG217" i="7"/>
  <c r="BF217" i="7"/>
  <c r="T217" i="7"/>
  <c r="R217" i="7"/>
  <c r="P217" i="7"/>
  <c r="BI213" i="7"/>
  <c r="BH213" i="7"/>
  <c r="BG213" i="7"/>
  <c r="BF213" i="7"/>
  <c r="T213" i="7"/>
  <c r="R213" i="7"/>
  <c r="P213" i="7"/>
  <c r="BI209" i="7"/>
  <c r="BH209" i="7"/>
  <c r="BG209" i="7"/>
  <c r="BF209" i="7"/>
  <c r="T209" i="7"/>
  <c r="T208" i="7" s="1"/>
  <c r="R209" i="7"/>
  <c r="R208" i="7"/>
  <c r="P209" i="7"/>
  <c r="P208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5" i="7"/>
  <c r="BH175" i="7"/>
  <c r="BG175" i="7"/>
  <c r="BF175" i="7"/>
  <c r="T175" i="7"/>
  <c r="R175" i="7"/>
  <c r="P175" i="7"/>
  <c r="BI170" i="7"/>
  <c r="BH170" i="7"/>
  <c r="BG170" i="7"/>
  <c r="BF170" i="7"/>
  <c r="T170" i="7"/>
  <c r="R170" i="7"/>
  <c r="P170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J130" i="7"/>
  <c r="J129" i="7"/>
  <c r="F129" i="7"/>
  <c r="F127" i="7"/>
  <c r="E125" i="7"/>
  <c r="J94" i="7"/>
  <c r="J93" i="7"/>
  <c r="F93" i="7"/>
  <c r="F91" i="7"/>
  <c r="E89" i="7"/>
  <c r="J20" i="7"/>
  <c r="E20" i="7"/>
  <c r="F130" i="7" s="1"/>
  <c r="J19" i="7"/>
  <c r="J127" i="7"/>
  <c r="E7" i="7"/>
  <c r="E85" i="7" s="1"/>
  <c r="J39" i="6"/>
  <c r="J38" i="6"/>
  <c r="AY100" i="1" s="1"/>
  <c r="J37" i="6"/>
  <c r="AX100" i="1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1" i="6"/>
  <c r="BH261" i="6"/>
  <c r="BG261" i="6"/>
  <c r="BF261" i="6"/>
  <c r="T261" i="6"/>
  <c r="T260" i="6" s="1"/>
  <c r="R261" i="6"/>
  <c r="R260" i="6"/>
  <c r="P261" i="6"/>
  <c r="P260" i="6" s="1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4" i="6"/>
  <c r="BH234" i="6"/>
  <c r="BG234" i="6"/>
  <c r="BF234" i="6"/>
  <c r="T234" i="6"/>
  <c r="R234" i="6"/>
  <c r="P234" i="6"/>
  <c r="BI232" i="6"/>
  <c r="BH232" i="6"/>
  <c r="BG232" i="6"/>
  <c r="BF232" i="6"/>
  <c r="T232" i="6"/>
  <c r="R232" i="6"/>
  <c r="P232" i="6"/>
  <c r="BI228" i="6"/>
  <c r="BH228" i="6"/>
  <c r="BG228" i="6"/>
  <c r="BF228" i="6"/>
  <c r="T228" i="6"/>
  <c r="R228" i="6"/>
  <c r="P228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T203" i="6"/>
  <c r="R204" i="6"/>
  <c r="R203" i="6"/>
  <c r="P204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T162" i="6"/>
  <c r="R163" i="6"/>
  <c r="R162" i="6"/>
  <c r="P163" i="6"/>
  <c r="P162" i="6" s="1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J128" i="6"/>
  <c r="J127" i="6"/>
  <c r="F127" i="6"/>
  <c r="F125" i="6"/>
  <c r="E123" i="6"/>
  <c r="J94" i="6"/>
  <c r="J93" i="6"/>
  <c r="F93" i="6"/>
  <c r="F91" i="6"/>
  <c r="E89" i="6"/>
  <c r="J20" i="6"/>
  <c r="E20" i="6"/>
  <c r="F94" i="6"/>
  <c r="J19" i="6"/>
  <c r="J125" i="6"/>
  <c r="E7" i="6"/>
  <c r="E119" i="6" s="1"/>
  <c r="J39" i="5"/>
  <c r="J38" i="5"/>
  <c r="AY99" i="1"/>
  <c r="J37" i="5"/>
  <c r="AX99" i="1" s="1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T202" i="5"/>
  <c r="R203" i="5"/>
  <c r="R202" i="5" s="1"/>
  <c r="P203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T185" i="5" s="1"/>
  <c r="R186" i="5"/>
  <c r="R185" i="5"/>
  <c r="P186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T166" i="5"/>
  <c r="R167" i="5"/>
  <c r="R166" i="5" s="1"/>
  <c r="P167" i="5"/>
  <c r="P166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J126" i="5"/>
  <c r="J125" i="5"/>
  <c r="F125" i="5"/>
  <c r="F123" i="5"/>
  <c r="E121" i="5"/>
  <c r="J94" i="5"/>
  <c r="J93" i="5"/>
  <c r="F93" i="5"/>
  <c r="F91" i="5"/>
  <c r="E89" i="5"/>
  <c r="J20" i="5"/>
  <c r="E20" i="5"/>
  <c r="F94" i="5"/>
  <c r="J19" i="5"/>
  <c r="J123" i="5"/>
  <c r="E7" i="5"/>
  <c r="E117" i="5" s="1"/>
  <c r="J39" i="4"/>
  <c r="J38" i="4"/>
  <c r="AY98" i="1"/>
  <c r="J37" i="4"/>
  <c r="AX98" i="1" s="1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4" i="4"/>
  <c r="J93" i="4"/>
  <c r="F93" i="4"/>
  <c r="F91" i="4"/>
  <c r="E89" i="4"/>
  <c r="J20" i="4"/>
  <c r="E20" i="4"/>
  <c r="F121" i="4"/>
  <c r="J19" i="4"/>
  <c r="J118" i="4"/>
  <c r="E7" i="4"/>
  <c r="E112" i="4" s="1"/>
  <c r="J39" i="3"/>
  <c r="J38" i="3"/>
  <c r="AY97" i="1"/>
  <c r="J37" i="3"/>
  <c r="AX97" i="1"/>
  <c r="BI298" i="3"/>
  <c r="BH298" i="3"/>
  <c r="BG298" i="3"/>
  <c r="BF298" i="3"/>
  <c r="T298" i="3"/>
  <c r="T297" i="3"/>
  <c r="R298" i="3"/>
  <c r="R297" i="3"/>
  <c r="P298" i="3"/>
  <c r="P297" i="3"/>
  <c r="BI294" i="3"/>
  <c r="BH294" i="3"/>
  <c r="BG294" i="3"/>
  <c r="BF294" i="3"/>
  <c r="T294" i="3"/>
  <c r="T284" i="3"/>
  <c r="R294" i="3"/>
  <c r="P294" i="3"/>
  <c r="BI285" i="3"/>
  <c r="BH285" i="3"/>
  <c r="BG285" i="3"/>
  <c r="BF285" i="3"/>
  <c r="T285" i="3"/>
  <c r="R285" i="3"/>
  <c r="R284" i="3" s="1"/>
  <c r="P285" i="3"/>
  <c r="P284" i="3" s="1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T185" i="3" s="1"/>
  <c r="R186" i="3"/>
  <c r="R185" i="3"/>
  <c r="P186" i="3"/>
  <c r="P185" i="3" s="1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36" i="3"/>
  <c r="BH136" i="3"/>
  <c r="BG136" i="3"/>
  <c r="BF136" i="3"/>
  <c r="T136" i="3"/>
  <c r="R136" i="3"/>
  <c r="P136" i="3"/>
  <c r="J130" i="3"/>
  <c r="J129" i="3"/>
  <c r="F129" i="3"/>
  <c r="F127" i="3"/>
  <c r="E125" i="3"/>
  <c r="J94" i="3"/>
  <c r="J93" i="3"/>
  <c r="F93" i="3"/>
  <c r="F91" i="3"/>
  <c r="E89" i="3"/>
  <c r="J20" i="3"/>
  <c r="E20" i="3"/>
  <c r="F130" i="3" s="1"/>
  <c r="J19" i="3"/>
  <c r="J91" i="3"/>
  <c r="E7" i="3"/>
  <c r="E85" i="3" s="1"/>
  <c r="J39" i="2"/>
  <c r="J38" i="2"/>
  <c r="AY96" i="1" s="1"/>
  <c r="J37" i="2"/>
  <c r="AX96" i="1" s="1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T269" i="2" s="1"/>
  <c r="R270" i="2"/>
  <c r="R269" i="2"/>
  <c r="P270" i="2"/>
  <c r="P269" i="2" s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T253" i="2" s="1"/>
  <c r="R254" i="2"/>
  <c r="R253" i="2" s="1"/>
  <c r="P254" i="2"/>
  <c r="P253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4" i="2"/>
  <c r="J93" i="2"/>
  <c r="F93" i="2"/>
  <c r="F91" i="2"/>
  <c r="E89" i="2"/>
  <c r="J20" i="2"/>
  <c r="E20" i="2"/>
  <c r="F125" i="2" s="1"/>
  <c r="J19" i="2"/>
  <c r="J122" i="2"/>
  <c r="E7" i="2"/>
  <c r="E85" i="2"/>
  <c r="L90" i="1"/>
  <c r="AM90" i="1"/>
  <c r="AM89" i="1"/>
  <c r="L89" i="1"/>
  <c r="AM87" i="1"/>
  <c r="L87" i="1"/>
  <c r="L85" i="1"/>
  <c r="L84" i="1"/>
  <c r="BK182" i="2"/>
  <c r="J302" i="2"/>
  <c r="BK270" i="2"/>
  <c r="J311" i="2"/>
  <c r="J283" i="2"/>
  <c r="J182" i="2"/>
  <c r="BK162" i="2"/>
  <c r="J146" i="2"/>
  <c r="BK222" i="2"/>
  <c r="J159" i="2"/>
  <c r="BK186" i="3"/>
  <c r="J186" i="3"/>
  <c r="BK279" i="3"/>
  <c r="J294" i="3"/>
  <c r="J166" i="3"/>
  <c r="BK218" i="3"/>
  <c r="BK247" i="3"/>
  <c r="J215" i="3"/>
  <c r="J154" i="3"/>
  <c r="J240" i="3"/>
  <c r="BK151" i="3"/>
  <c r="BK154" i="4"/>
  <c r="BK172" i="4"/>
  <c r="J191" i="4"/>
  <c r="J129" i="4"/>
  <c r="BK189" i="4"/>
  <c r="BK182" i="4"/>
  <c r="BK129" i="4"/>
  <c r="J165" i="4"/>
  <c r="J135" i="5"/>
  <c r="BK143" i="5"/>
  <c r="J140" i="5"/>
  <c r="J150" i="5"/>
  <c r="J167" i="5"/>
  <c r="BK215" i="5"/>
  <c r="J213" i="5"/>
  <c r="BK252" i="6"/>
  <c r="J159" i="6"/>
  <c r="J234" i="6"/>
  <c r="J183" i="6"/>
  <c r="BK139" i="6"/>
  <c r="J178" i="6"/>
  <c r="BK223" i="6"/>
  <c r="J156" i="6"/>
  <c r="J204" i="6"/>
  <c r="J250" i="6"/>
  <c r="BK256" i="6"/>
  <c r="J150" i="6"/>
  <c r="J174" i="6"/>
  <c r="J239" i="7"/>
  <c r="BK138" i="7"/>
  <c r="BK229" i="7"/>
  <c r="BK270" i="7"/>
  <c r="BK195" i="7"/>
  <c r="J136" i="7"/>
  <c r="BK189" i="7"/>
  <c r="J206" i="7"/>
  <c r="BK162" i="7"/>
  <c r="J199" i="7"/>
  <c r="J260" i="7"/>
  <c r="BK142" i="7"/>
  <c r="BK286" i="7"/>
  <c r="BK136" i="7"/>
  <c r="BK235" i="8"/>
  <c r="J212" i="8"/>
  <c r="J136" i="8"/>
  <c r="J233" i="8"/>
  <c r="J146" i="8"/>
  <c r="J222" i="8"/>
  <c r="BK175" i="8"/>
  <c r="BK269" i="8"/>
  <c r="BK212" i="8"/>
  <c r="J148" i="8"/>
  <c r="BK202" i="9"/>
  <c r="J228" i="9"/>
  <c r="BK178" i="9"/>
  <c r="BK207" i="9"/>
  <c r="BK143" i="9"/>
  <c r="J157" i="9"/>
  <c r="BK190" i="9"/>
  <c r="J190" i="9"/>
  <c r="J232" i="9"/>
  <c r="BK147" i="9"/>
  <c r="J239" i="9"/>
  <c r="BK192" i="9"/>
  <c r="BK151" i="9"/>
  <c r="J145" i="10"/>
  <c r="J183" i="10"/>
  <c r="BK180" i="10"/>
  <c r="BK145" i="10"/>
  <c r="J294" i="11"/>
  <c r="BK223" i="11"/>
  <c r="BK130" i="11"/>
  <c r="BK211" i="11"/>
  <c r="BK302" i="11"/>
  <c r="BK140" i="11"/>
  <c r="BK245" i="11"/>
  <c r="BK147" i="11"/>
  <c r="BK250" i="11"/>
  <c r="J321" i="11"/>
  <c r="BK260" i="11"/>
  <c r="J253" i="11"/>
  <c r="J183" i="11"/>
  <c r="BK726" i="12"/>
  <c r="BK632" i="12"/>
  <c r="BK534" i="12"/>
  <c r="J749" i="12"/>
  <c r="J667" i="12"/>
  <c r="J519" i="12"/>
  <c r="BK226" i="12"/>
  <c r="J752" i="12"/>
  <c r="J651" i="12"/>
  <c r="J551" i="12"/>
  <c r="J356" i="12"/>
  <c r="BK730" i="12"/>
  <c r="BK665" i="12"/>
  <c r="BK582" i="12"/>
  <c r="J399" i="12"/>
  <c r="J747" i="12"/>
  <c r="J689" i="12"/>
  <c r="BK643" i="12"/>
  <c r="J556" i="12"/>
  <c r="BK514" i="12"/>
  <c r="BK467" i="12"/>
  <c r="BK626" i="12"/>
  <c r="BK558" i="12"/>
  <c r="J440" i="12"/>
  <c r="J275" i="12"/>
  <c r="BK749" i="12"/>
  <c r="BK640" i="12"/>
  <c r="J529" i="12"/>
  <c r="BK220" i="12"/>
  <c r="J771" i="12"/>
  <c r="J726" i="12"/>
  <c r="BK634" i="12"/>
  <c r="BK562" i="12"/>
  <c r="J476" i="12"/>
  <c r="BK275" i="12"/>
  <c r="BK136" i="13"/>
  <c r="J152" i="13"/>
  <c r="BK140" i="13"/>
  <c r="BK146" i="2"/>
  <c r="BK305" i="2"/>
  <c r="BK274" i="2"/>
  <c r="BK317" i="2"/>
  <c r="J270" i="2"/>
  <c r="J131" i="2"/>
  <c r="BK159" i="2"/>
  <c r="BK262" i="2"/>
  <c r="J206" i="2"/>
  <c r="J264" i="2"/>
  <c r="BK206" i="3"/>
  <c r="J174" i="3"/>
  <c r="J190" i="3"/>
  <c r="J209" i="3"/>
  <c r="J264" i="3"/>
  <c r="BK294" i="3"/>
  <c r="J203" i="3"/>
  <c r="J183" i="3"/>
  <c r="BK285" i="3"/>
  <c r="J178" i="3"/>
  <c r="J182" i="4"/>
  <c r="BK184" i="4"/>
  <c r="BK168" i="4"/>
  <c r="J211" i="4"/>
  <c r="J158" i="4"/>
  <c r="BK176" i="4"/>
  <c r="J127" i="4"/>
  <c r="J154" i="4"/>
  <c r="J181" i="5"/>
  <c r="BK189" i="5"/>
  <c r="J148" i="5"/>
  <c r="BK194" i="5"/>
  <c r="BK183" i="5"/>
  <c r="J189" i="5"/>
  <c r="J154" i="5"/>
  <c r="J160" i="5"/>
  <c r="J240" i="6"/>
  <c r="J146" i="6"/>
  <c r="BK232" i="6"/>
  <c r="J192" i="6"/>
  <c r="J144" i="6"/>
  <c r="BK204" i="6"/>
  <c r="BK236" i="6"/>
  <c r="J172" i="6"/>
  <c r="J210" i="6"/>
  <c r="J244" i="6"/>
  <c r="BK159" i="6"/>
  <c r="BK220" i="6"/>
  <c r="J266" i="6"/>
  <c r="BK146" i="6"/>
  <c r="J203" i="7"/>
  <c r="BK258" i="7"/>
  <c r="BK144" i="7"/>
  <c r="BK221" i="7"/>
  <c r="J142" i="7"/>
  <c r="BK203" i="7"/>
  <c r="J149" i="7"/>
  <c r="J189" i="7"/>
  <c r="BK146" i="7"/>
  <c r="BK201" i="7"/>
  <c r="J274" i="7"/>
  <c r="BK303" i="7"/>
  <c r="J248" i="7"/>
  <c r="J169" i="9"/>
  <c r="J175" i="9"/>
  <c r="BK155" i="9"/>
  <c r="J171" i="9"/>
  <c r="BK219" i="9"/>
  <c r="BK141" i="9"/>
  <c r="J215" i="9"/>
  <c r="BK180" i="9"/>
  <c r="J180" i="10"/>
  <c r="J157" i="10"/>
  <c r="BK150" i="10"/>
  <c r="BK186" i="10"/>
  <c r="J175" i="10"/>
  <c r="J307" i="11"/>
  <c r="BK205" i="11"/>
  <c r="J326" i="11"/>
  <c r="J230" i="11"/>
  <c r="BK326" i="11"/>
  <c r="J239" i="11"/>
  <c r="BK311" i="11"/>
  <c r="J257" i="11"/>
  <c r="BK155" i="11"/>
  <c r="J287" i="11"/>
  <c r="J150" i="11"/>
  <c r="BK287" i="11"/>
  <c r="BK307" i="11"/>
  <c r="BK202" i="11"/>
  <c r="BK745" i="12"/>
  <c r="J671" i="12"/>
  <c r="BK584" i="12"/>
  <c r="BK420" i="12"/>
  <c r="BK747" i="12"/>
  <c r="BK659" i="12"/>
  <c r="J582" i="12"/>
  <c r="J425" i="12"/>
  <c r="BK200" i="12"/>
  <c r="J745" i="12"/>
  <c r="J626" i="12"/>
  <c r="BK592" i="12"/>
  <c r="J489" i="12"/>
  <c r="BK140" i="12"/>
  <c r="J715" i="12"/>
  <c r="J679" i="12"/>
  <c r="BK605" i="12"/>
  <c r="BK422" i="12"/>
  <c r="BK769" i="12"/>
  <c r="BK695" i="12"/>
  <c r="BK656" i="12"/>
  <c r="J566" i="12"/>
  <c r="J526" i="12"/>
  <c r="BK437" i="12"/>
  <c r="J285" i="12"/>
  <c r="BK598" i="12"/>
  <c r="BK556" i="12"/>
  <c r="BK427" i="12"/>
  <c r="BK277" i="12"/>
  <c r="J769" i="12"/>
  <c r="BK681" i="12"/>
  <c r="J611" i="12"/>
  <c r="BK360" i="12"/>
  <c r="J773" i="12"/>
  <c r="BK705" i="12"/>
  <c r="J661" i="12"/>
  <c r="J586" i="12"/>
  <c r="BK464" i="12"/>
  <c r="J140" i="13"/>
  <c r="J125" i="13"/>
  <c r="J129" i="13"/>
  <c r="BK267" i="2"/>
  <c r="J317" i="2"/>
  <c r="J280" i="2"/>
  <c r="J305" i="2"/>
  <c r="BK280" i="2"/>
  <c r="BK141" i="2"/>
  <c r="BK260" i="2"/>
  <c r="BK206" i="2"/>
  <c r="J211" i="2"/>
  <c r="BK264" i="3"/>
  <c r="BK236" i="3"/>
  <c r="J145" i="3"/>
  <c r="J243" i="3"/>
  <c r="J232" i="3"/>
  <c r="BK145" i="3"/>
  <c r="BK181" i="3"/>
  <c r="BK209" i="3"/>
  <c r="BK203" i="3"/>
  <c r="BK148" i="3"/>
  <c r="BK176" i="3"/>
  <c r="J149" i="4"/>
  <c r="J176" i="4"/>
  <c r="BK193" i="4"/>
  <c r="BK151" i="4"/>
  <c r="BK204" i="4"/>
  <c r="BK215" i="4"/>
  <c r="J145" i="4"/>
  <c r="BK211" i="4"/>
  <c r="BK147" i="4"/>
  <c r="J186" i="5"/>
  <c r="J207" i="5"/>
  <c r="BK207" i="5"/>
  <c r="BK171" i="5"/>
  <c r="J177" i="5"/>
  <c r="J191" i="5"/>
  <c r="BK209" i="5"/>
  <c r="J228" i="6"/>
  <c r="BK248" i="6"/>
  <c r="BK210" i="6"/>
  <c r="BK176" i="6"/>
  <c r="J220" i="6"/>
  <c r="J163" i="6"/>
  <c r="J216" i="6"/>
  <c r="J153" i="6"/>
  <c r="BK258" i="6"/>
  <c r="J212" i="6"/>
  <c r="J252" i="6"/>
  <c r="BK167" i="6"/>
  <c r="BK261" i="6"/>
  <c r="J137" i="6"/>
  <c r="J221" i="7"/>
  <c r="J282" i="7"/>
  <c r="BK206" i="7"/>
  <c r="J300" i="7"/>
  <c r="J229" i="7"/>
  <c r="J146" i="7"/>
  <c r="BK232" i="7"/>
  <c r="BK165" i="7"/>
  <c r="J193" i="7"/>
  <c r="BK149" i="7"/>
  <c r="BK159" i="7"/>
  <c r="J225" i="7"/>
  <c r="BK307" i="7"/>
  <c r="BK282" i="7"/>
  <c r="BK156" i="7"/>
  <c r="BK245" i="8"/>
  <c r="J131" i="9"/>
  <c r="BK224" i="9"/>
  <c r="BK222" i="9"/>
  <c r="J163" i="9"/>
  <c r="BK230" i="9"/>
  <c r="J155" i="9"/>
  <c r="BK226" i="9"/>
  <c r="BK186" i="9"/>
  <c r="J137" i="9"/>
  <c r="J132" i="10"/>
  <c r="J163" i="10"/>
  <c r="J150" i="10"/>
  <c r="BK132" i="10"/>
  <c r="J299" i="11"/>
  <c r="BK172" i="11"/>
  <c r="BK230" i="11"/>
  <c r="BK314" i="11"/>
  <c r="BK271" i="11"/>
  <c r="BK150" i="11"/>
  <c r="BK291" i="11"/>
  <c r="J168" i="11"/>
  <c r="J314" i="11"/>
  <c r="J172" i="11"/>
  <c r="J242" i="11"/>
  <c r="BK133" i="11"/>
  <c r="J681" i="12"/>
  <c r="J596" i="12"/>
  <c r="J442" i="12"/>
  <c r="BK741" i="12"/>
  <c r="BK663" i="12"/>
  <c r="J568" i="12"/>
  <c r="BK293" i="12"/>
  <c r="BK779" i="12"/>
  <c r="J708" i="12"/>
  <c r="J613" i="12"/>
  <c r="BK549" i="12"/>
  <c r="J418" i="12"/>
  <c r="BK771" i="12"/>
  <c r="BK710" i="12"/>
  <c r="J654" i="12"/>
  <c r="BK616" i="12"/>
  <c r="BK524" i="12"/>
  <c r="BK285" i="12"/>
  <c r="BK728" i="12"/>
  <c r="J663" i="12"/>
  <c r="BK570" i="12"/>
  <c r="BK541" i="12"/>
  <c r="BK476" i="12"/>
  <c r="J348" i="12"/>
  <c r="J600" i="12"/>
  <c r="BK546" i="12"/>
  <c r="BK418" i="12"/>
  <c r="BK757" i="12"/>
  <c r="J687" i="12"/>
  <c r="BK566" i="12"/>
  <c r="J779" i="12"/>
  <c r="J739" i="12"/>
  <c r="J675" i="12"/>
  <c r="BK600" i="12"/>
  <c r="BK539" i="12"/>
  <c r="BK367" i="12"/>
  <c r="J148" i="13"/>
  <c r="BK150" i="13"/>
  <c r="J134" i="13"/>
  <c r="BK143" i="13"/>
  <c r="J262" i="2"/>
  <c r="BK311" i="2"/>
  <c r="J277" i="2"/>
  <c r="AS95" i="1"/>
  <c r="BK200" i="2"/>
  <c r="BK177" i="2"/>
  <c r="BK151" i="2"/>
  <c r="BK197" i="2"/>
  <c r="J162" i="2"/>
  <c r="J212" i="3"/>
  <c r="BK232" i="3"/>
  <c r="J136" i="3"/>
  <c r="J151" i="3"/>
  <c r="BK190" i="3"/>
  <c r="J236" i="3"/>
  <c r="BK258" i="3"/>
  <c r="BK193" i="3"/>
  <c r="J176" i="3"/>
  <c r="J298" i="3"/>
  <c r="J193" i="3"/>
  <c r="J184" i="4"/>
  <c r="BK141" i="4"/>
  <c r="BK145" i="4"/>
  <c r="J132" i="4"/>
  <c r="J193" i="4"/>
  <c r="BK220" i="4"/>
  <c r="BK158" i="4"/>
  <c r="BK191" i="4"/>
  <c r="J211" i="5"/>
  <c r="BK211" i="5"/>
  <c r="BK160" i="5"/>
  <c r="BK196" i="5"/>
  <c r="BK179" i="5"/>
  <c r="BK181" i="5"/>
  <c r="BK132" i="5"/>
  <c r="BK135" i="5"/>
  <c r="J146" i="5"/>
  <c r="BK174" i="6"/>
  <c r="BK240" i="6"/>
  <c r="BK194" i="6"/>
  <c r="BK134" i="6"/>
  <c r="J189" i="6"/>
  <c r="J232" i="6"/>
  <c r="BK163" i="6"/>
  <c r="J256" i="6"/>
  <c r="BK254" i="6"/>
  <c r="BK201" i="6"/>
  <c r="BK234" i="6"/>
  <c r="J139" i="6"/>
  <c r="BK189" i="6"/>
  <c r="BK256" i="7"/>
  <c r="BK187" i="7"/>
  <c r="J245" i="7"/>
  <c r="J140" i="7"/>
  <c r="BK236" i="7"/>
  <c r="BK170" i="7"/>
  <c r="J258" i="7"/>
  <c r="J170" i="7"/>
  <c r="J209" i="7"/>
  <c r="BK274" i="7"/>
  <c r="BK140" i="7"/>
  <c r="BK185" i="7"/>
  <c r="J307" i="7"/>
  <c r="BK266" i="7"/>
  <c r="J195" i="7"/>
  <c r="BK233" i="8"/>
  <c r="BK218" i="8"/>
  <c r="J209" i="8"/>
  <c r="BK192" i="8"/>
  <c r="BK188" i="8"/>
  <c r="J169" i="8"/>
  <c r="BK143" i="8"/>
  <c r="J269" i="8"/>
  <c r="BK260" i="8"/>
  <c r="J257" i="8"/>
  <c r="J241" i="8"/>
  <c r="BK202" i="8"/>
  <c r="BK190" i="8"/>
  <c r="J182" i="8"/>
  <c r="BK169" i="8"/>
  <c r="BK164" i="8"/>
  <c r="BK157" i="8"/>
  <c r="J150" i="8"/>
  <c r="BK146" i="8"/>
  <c r="BK273" i="8"/>
  <c r="J271" i="8"/>
  <c r="BK266" i="8"/>
  <c r="BK257" i="8"/>
  <c r="BK251" i="8"/>
  <c r="J249" i="8"/>
  <c r="J247" i="8"/>
  <c r="J243" i="8"/>
  <c r="BK239" i="8"/>
  <c r="BK216" i="8"/>
  <c r="BK205" i="8"/>
  <c r="J202" i="8"/>
  <c r="J188" i="8"/>
  <c r="BK184" i="8"/>
  <c r="J180" i="8"/>
  <c r="J157" i="8"/>
  <c r="J143" i="8"/>
  <c r="BK141" i="8"/>
  <c r="BK139" i="8"/>
  <c r="J237" i="8"/>
  <c r="BK231" i="8"/>
  <c r="J225" i="8"/>
  <c r="BK222" i="8"/>
  <c r="J195" i="8"/>
  <c r="J184" i="8"/>
  <c r="BK182" i="8"/>
  <c r="BK177" i="8"/>
  <c r="BK173" i="8"/>
  <c r="J164" i="8"/>
  <c r="BK154" i="8"/>
  <c r="J273" i="8"/>
  <c r="J254" i="8"/>
  <c r="J197" i="8"/>
  <c r="BK150" i="8"/>
  <c r="BK241" i="8"/>
  <c r="BK207" i="8"/>
  <c r="BK136" i="8"/>
  <c r="J235" i="8"/>
  <c r="J190" i="8"/>
  <c r="BK161" i="8"/>
  <c r="J133" i="8"/>
  <c r="BK225" i="8"/>
  <c r="J205" i="8"/>
  <c r="BK211" i="9"/>
  <c r="BK166" i="9"/>
  <c r="BK137" i="9"/>
  <c r="J204" i="9"/>
  <c r="BK175" i="9"/>
  <c r="J141" i="9"/>
  <c r="J173" i="9"/>
  <c r="BK196" i="9"/>
  <c r="J133" i="9"/>
  <c r="J237" i="9"/>
  <c r="J186" i="9"/>
  <c r="J224" i="9"/>
  <c r="J151" i="9"/>
  <c r="BK228" i="9"/>
  <c r="J207" i="9"/>
  <c r="BK159" i="9"/>
  <c r="BK175" i="10"/>
  <c r="BK160" i="10"/>
  <c r="J170" i="10"/>
  <c r="BK167" i="10"/>
  <c r="BK170" i="10"/>
  <c r="J250" i="11"/>
  <c r="J144" i="11"/>
  <c r="J324" i="11"/>
  <c r="J196" i="11"/>
  <c r="BK233" i="11"/>
  <c r="BK305" i="11"/>
  <c r="J217" i="11"/>
  <c r="J319" i="11"/>
  <c r="J245" i="11"/>
  <c r="BK324" i="11"/>
  <c r="BK196" i="11"/>
  <c r="J267" i="11"/>
  <c r="J189" i="11"/>
  <c r="J737" i="12"/>
  <c r="J648" i="12"/>
  <c r="J464" i="12"/>
  <c r="J132" i="12"/>
  <c r="BK671" i="12"/>
  <c r="BK596" i="12"/>
  <c r="J352" i="12"/>
  <c r="BK137" i="12"/>
  <c r="J656" i="12"/>
  <c r="BK618" i="12"/>
  <c r="J521" i="12"/>
  <c r="J293" i="12"/>
  <c r="BK739" i="12"/>
  <c r="J703" i="12"/>
  <c r="J620" i="12"/>
  <c r="BK531" i="12"/>
  <c r="J360" i="12"/>
  <c r="BK703" i="12"/>
  <c r="J659" i="12"/>
  <c r="BK551" i="12"/>
  <c r="BK489" i="12"/>
  <c r="BK299" i="12"/>
  <c r="BK572" i="12"/>
  <c r="J531" i="12"/>
  <c r="BK356" i="12"/>
  <c r="J155" i="12"/>
  <c r="BK743" i="12"/>
  <c r="J665" i="12"/>
  <c r="BK594" i="12"/>
  <c r="BK430" i="12"/>
  <c r="J757" i="12"/>
  <c r="BK673" i="12"/>
  <c r="J598" i="12"/>
  <c r="BK544" i="12"/>
  <c r="J415" i="12"/>
  <c r="BK138" i="13"/>
  <c r="BK127" i="13"/>
  <c r="J132" i="13"/>
  <c r="J203" i="2"/>
  <c r="BK289" i="2"/>
  <c r="J141" i="2"/>
  <c r="J289" i="2"/>
  <c r="BK264" i="2"/>
  <c r="J167" i="2"/>
  <c r="J216" i="2"/>
  <c r="J200" i="2"/>
  <c r="J282" i="3"/>
  <c r="BK161" i="3"/>
  <c r="J148" i="3"/>
  <c r="J197" i="3"/>
  <c r="BK243" i="3"/>
  <c r="BK282" i="3"/>
  <c r="J200" i="3"/>
  <c r="BK212" i="3"/>
  <c r="J181" i="3"/>
  <c r="J279" i="3"/>
  <c r="J197" i="4"/>
  <c r="J147" i="4"/>
  <c r="J201" i="4"/>
  <c r="J156" i="4"/>
  <c r="J207" i="4"/>
  <c r="J151" i="4"/>
  <c r="BK162" i="4"/>
  <c r="J220" i="4"/>
  <c r="BK149" i="4"/>
  <c r="BK167" i="5"/>
  <c r="BK200" i="5"/>
  <c r="J198" i="5"/>
  <c r="J200" i="5"/>
  <c r="BK146" i="5"/>
  <c r="J163" i="5"/>
  <c r="J138" i="5"/>
  <c r="BK163" i="5"/>
  <c r="J157" i="5"/>
  <c r="J201" i="6"/>
  <c r="BK142" i="6"/>
  <c r="J197" i="6"/>
  <c r="BK156" i="6"/>
  <c r="J236" i="6"/>
  <c r="J142" i="6"/>
  <c r="BK183" i="6"/>
  <c r="J261" i="6"/>
  <c r="BK181" i="6"/>
  <c r="J169" i="6"/>
  <c r="BK244" i="6"/>
  <c r="BK268" i="6"/>
  <c r="BK197" i="6"/>
  <c r="J270" i="7"/>
  <c r="J144" i="7"/>
  <c r="J201" i="7"/>
  <c r="BK297" i="7"/>
  <c r="J156" i="7"/>
  <c r="BK245" i="7"/>
  <c r="BK179" i="7"/>
  <c r="BK242" i="7"/>
  <c r="J236" i="7"/>
  <c r="J290" i="7"/>
  <c r="BK193" i="7"/>
  <c r="J297" i="7"/>
  <c r="J266" i="8"/>
  <c r="BK271" i="8"/>
  <c r="J218" i="8"/>
  <c r="J154" i="8"/>
  <c r="J229" i="8"/>
  <c r="BK247" i="8"/>
  <c r="J207" i="8"/>
  <c r="J173" i="8"/>
  <c r="BK249" i="8"/>
  <c r="BK209" i="8"/>
  <c r="BK234" i="9"/>
  <c r="BK173" i="9"/>
  <c r="BK133" i="9"/>
  <c r="J180" i="9"/>
  <c r="BK237" i="9"/>
  <c r="J159" i="9"/>
  <c r="J184" i="9"/>
  <c r="BK157" i="9"/>
  <c r="J200" i="9"/>
  <c r="J139" i="9"/>
  <c r="BK217" i="9"/>
  <c r="J143" i="9"/>
  <c r="J219" i="9"/>
  <c r="BK184" i="9"/>
  <c r="J145" i="9"/>
  <c r="BK183" i="10"/>
  <c r="BK193" i="10"/>
  <c r="J190" i="10"/>
  <c r="BK157" i="10"/>
  <c r="J277" i="11"/>
  <c r="BK217" i="11"/>
  <c r="J331" i="11"/>
  <c r="BK253" i="11"/>
  <c r="BK319" i="11"/>
  <c r="J170" i="11"/>
  <c r="BK294" i="11"/>
  <c r="BK189" i="11"/>
  <c r="J309" i="11"/>
  <c r="J177" i="11"/>
  <c r="J335" i="11"/>
  <c r="BK257" i="11"/>
  <c r="BK299" i="11"/>
  <c r="J205" i="11"/>
  <c r="J775" i="12"/>
  <c r="BK687" i="12"/>
  <c r="J558" i="12"/>
  <c r="J362" i="12"/>
  <c r="J728" i="12"/>
  <c r="J616" i="12"/>
  <c r="BK517" i="12"/>
  <c r="BK151" i="12"/>
  <c r="BK712" i="12"/>
  <c r="BK623" i="12"/>
  <c r="BK574" i="12"/>
  <c r="J367" i="12"/>
  <c r="BK761" i="12"/>
  <c r="J705" i="12"/>
  <c r="J637" i="12"/>
  <c r="J572" i="12"/>
  <c r="BK412" i="12"/>
  <c r="J151" i="12"/>
  <c r="BK721" i="12"/>
  <c r="BK654" i="12"/>
  <c r="J554" i="12"/>
  <c r="J536" i="12"/>
  <c r="BK440" i="12"/>
  <c r="J226" i="12"/>
  <c r="J578" i="12"/>
  <c r="J534" i="12"/>
  <c r="BK364" i="12"/>
  <c r="J777" i="12"/>
  <c r="BK708" i="12"/>
  <c r="BK637" i="12"/>
  <c r="BK554" i="12"/>
  <c r="BK155" i="12"/>
  <c r="J754" i="12"/>
  <c r="J698" i="12"/>
  <c r="BK613" i="12"/>
  <c r="BK564" i="12"/>
  <c r="J486" i="12"/>
  <c r="J203" i="12"/>
  <c r="BK129" i="13"/>
  <c r="J150" i="13"/>
  <c r="BK125" i="13"/>
  <c r="J127" i="13"/>
  <c r="J136" i="2"/>
  <c r="J286" i="2"/>
  <c r="BK211" i="2"/>
  <c r="BK302" i="2"/>
  <c r="BK277" i="2"/>
  <c r="BK203" i="2"/>
  <c r="AS105" i="1"/>
  <c r="J172" i="2"/>
  <c r="BK167" i="2"/>
  <c r="BK276" i="3"/>
  <c r="BK183" i="3"/>
  <c r="J169" i="3"/>
  <c r="J252" i="3"/>
  <c r="BK136" i="3"/>
  <c r="J218" i="3"/>
  <c r="J270" i="3"/>
  <c r="BK270" i="3"/>
  <c r="BK252" i="3"/>
  <c r="BK166" i="3"/>
  <c r="J258" i="3"/>
  <c r="BK169" i="3"/>
  <c r="J172" i="4"/>
  <c r="BK207" i="4"/>
  <c r="J218" i="4"/>
  <c r="BK218" i="4"/>
  <c r="J162" i="4"/>
  <c r="J180" i="4"/>
  <c r="BK132" i="4"/>
  <c r="BK180" i="4"/>
  <c r="BK191" i="5"/>
  <c r="BK148" i="5"/>
  <c r="J143" i="5"/>
  <c r="J179" i="5"/>
  <c r="J194" i="5"/>
  <c r="BK140" i="5"/>
  <c r="J171" i="5"/>
  <c r="BK157" i="5"/>
  <c r="J246" i="6"/>
  <c r="BK264" i="6"/>
  <c r="BK228" i="6"/>
  <c r="J181" i="6"/>
  <c r="BK250" i="6"/>
  <c r="BK192" i="6"/>
  <c r="J248" i="6"/>
  <c r="BK178" i="6"/>
  <c r="J258" i="6"/>
  <c r="BK185" i="6"/>
  <c r="BK216" i="6"/>
  <c r="J134" i="6"/>
  <c r="J187" i="6"/>
  <c r="J254" i="6"/>
  <c r="BK278" i="7"/>
  <c r="J181" i="7"/>
  <c r="BK248" i="7"/>
  <c r="BK175" i="7"/>
  <c r="BK239" i="7"/>
  <c r="J175" i="7"/>
  <c r="J213" i="7"/>
  <c r="J187" i="7"/>
  <c r="BK225" i="7"/>
  <c r="J278" i="7"/>
  <c r="J179" i="7"/>
  <c r="J303" i="7"/>
  <c r="J232" i="7"/>
  <c r="J138" i="7"/>
  <c r="BK254" i="8"/>
  <c r="J231" i="8"/>
  <c r="J175" i="8"/>
  <c r="BK133" i="8"/>
  <c r="BK197" i="8"/>
  <c r="J263" i="8"/>
  <c r="BK227" i="8"/>
  <c r="BK195" i="8"/>
  <c r="J177" i="8"/>
  <c r="J139" i="8"/>
  <c r="J227" i="8"/>
  <c r="J192" i="8"/>
  <c r="BK215" i="9"/>
  <c r="J198" i="9"/>
  <c r="BK153" i="9"/>
  <c r="BK182" i="9"/>
  <c r="BK171" i="9"/>
  <c r="BK200" i="9"/>
  <c r="J147" i="9"/>
  <c r="BK188" i="9"/>
  <c r="J230" i="9"/>
  <c r="BK131" i="9"/>
  <c r="J194" i="9"/>
  <c r="J234" i="9"/>
  <c r="BK198" i="9"/>
  <c r="J222" i="9"/>
  <c r="J196" i="9"/>
  <c r="J149" i="9"/>
  <c r="J160" i="10"/>
  <c r="J167" i="10"/>
  <c r="BK136" i="10"/>
  <c r="BK143" i="10"/>
  <c r="J136" i="10"/>
  <c r="J274" i="11"/>
  <c r="J133" i="11"/>
  <c r="BK283" i="11"/>
  <c r="BK180" i="11"/>
  <c r="BK267" i="11"/>
  <c r="BK335" i="11"/>
  <c r="J283" i="11"/>
  <c r="BK170" i="11"/>
  <c r="J305" i="11"/>
  <c r="J180" i="11"/>
  <c r="BK331" i="11"/>
  <c r="BK309" i="11"/>
  <c r="J211" i="11"/>
  <c r="J695" i="12"/>
  <c r="BK586" i="12"/>
  <c r="BK521" i="12"/>
  <c r="J137" i="12"/>
  <c r="J719" i="12"/>
  <c r="BK611" i="12"/>
  <c r="BK445" i="12"/>
  <c r="BK215" i="12"/>
  <c r="BK719" i="12"/>
  <c r="J640" i="12"/>
  <c r="J584" i="12"/>
  <c r="J422" i="12"/>
  <c r="J223" i="12"/>
  <c r="BK723" i="12"/>
  <c r="BK684" i="12"/>
  <c r="J623" i="12"/>
  <c r="J437" i="12"/>
  <c r="BK752" i="12"/>
  <c r="J684" i="12"/>
  <c r="J634" i="12"/>
  <c r="J544" i="12"/>
  <c r="BK399" i="12"/>
  <c r="BK132" i="12"/>
  <c r="J564" i="12"/>
  <c r="BK442" i="12"/>
  <c r="BK348" i="12"/>
  <c r="BK773" i="12"/>
  <c r="J677" i="12"/>
  <c r="J574" i="12"/>
  <c r="J364" i="12"/>
  <c r="BK775" i="12"/>
  <c r="BK733" i="12"/>
  <c r="BK679" i="12"/>
  <c r="BK607" i="12"/>
  <c r="BK578" i="12"/>
  <c r="J445" i="12"/>
  <c r="J155" i="13"/>
  <c r="BK132" i="13"/>
  <c r="J136" i="13"/>
  <c r="BK155" i="13"/>
  <c r="AS101" i="1"/>
  <c r="BK308" i="2"/>
  <c r="BK283" i="2"/>
  <c r="BK254" i="2"/>
  <c r="BK172" i="2"/>
  <c r="J151" i="2"/>
  <c r="BK136" i="2"/>
  <c r="J177" i="2"/>
  <c r="J260" i="2"/>
  <c r="BK240" i="3"/>
  <c r="BK178" i="3"/>
  <c r="BK223" i="3"/>
  <c r="BK255" i="3"/>
  <c r="J276" i="3"/>
  <c r="J161" i="3"/>
  <c r="BK154" i="3"/>
  <c r="BK298" i="3"/>
  <c r="BK200" i="3"/>
  <c r="BK186" i="4"/>
  <c r="J189" i="4"/>
  <c r="J186" i="4"/>
  <c r="BK127" i="4"/>
  <c r="BK136" i="4"/>
  <c r="J215" i="4"/>
  <c r="BK203" i="5"/>
  <c r="J132" i="5"/>
  <c r="BK138" i="5"/>
  <c r="J203" i="5"/>
  <c r="J209" i="5"/>
  <c r="J183" i="5"/>
  <c r="BK213" i="5"/>
  <c r="J175" i="5"/>
  <c r="BK187" i="6"/>
  <c r="BK246" i="6"/>
  <c r="J208" i="6"/>
  <c r="BK172" i="6"/>
  <c r="J242" i="6"/>
  <c r="BK266" i="6"/>
  <c r="BK208" i="6"/>
  <c r="BK144" i="6"/>
  <c r="J199" i="6"/>
  <c r="BK238" i="6"/>
  <c r="BK137" i="6"/>
  <c r="BK199" i="6"/>
  <c r="J268" i="6"/>
  <c r="J185" i="6"/>
  <c r="J266" i="7"/>
  <c r="BK209" i="7"/>
  <c r="J263" i="7"/>
  <c r="J183" i="7"/>
  <c r="BK293" i="7"/>
  <c r="BK181" i="7"/>
  <c r="J293" i="7"/>
  <c r="BK199" i="7"/>
  <c r="BK260" i="7"/>
  <c r="J153" i="7"/>
  <c r="BK213" i="7"/>
  <c r="BK217" i="7"/>
  <c r="BK300" i="7"/>
  <c r="BK183" i="7"/>
  <c r="J260" i="8"/>
  <c r="BK148" i="8"/>
  <c r="J245" i="8"/>
  <c r="J186" i="8"/>
  <c r="BK237" i="8"/>
  <c r="J161" i="8"/>
  <c r="BK229" i="8"/>
  <c r="BK186" i="8"/>
  <c r="J239" i="8"/>
  <c r="BK200" i="8"/>
  <c r="BK204" i="9"/>
  <c r="J135" i="9"/>
  <c r="BK194" i="9"/>
  <c r="BK161" i="9"/>
  <c r="BK163" i="9"/>
  <c r="J202" i="9"/>
  <c r="BK149" i="9"/>
  <c r="J226" i="9"/>
  <c r="J161" i="9"/>
  <c r="J192" i="9"/>
  <c r="BK239" i="9"/>
  <c r="BK209" i="9"/>
  <c r="J166" i="9"/>
  <c r="J186" i="10"/>
  <c r="BK163" i="10"/>
  <c r="J147" i="10"/>
  <c r="J193" i="10"/>
  <c r="J139" i="10"/>
  <c r="BK280" i="11"/>
  <c r="J233" i="11"/>
  <c r="J328" i="11"/>
  <c r="J260" i="11"/>
  <c r="BK328" i="11"/>
  <c r="BK242" i="11"/>
  <c r="BK321" i="11"/>
  <c r="J280" i="11"/>
  <c r="BK177" i="11"/>
  <c r="J136" i="11"/>
  <c r="BK183" i="11"/>
  <c r="J140" i="11"/>
  <c r="BK239" i="11"/>
  <c r="J291" i="11"/>
  <c r="J174" i="11"/>
  <c r="J763" i="12"/>
  <c r="BK675" i="12"/>
  <c r="J570" i="12"/>
  <c r="BK223" i="12"/>
  <c r="BK698" i="12"/>
  <c r="J605" i="12"/>
  <c r="J514" i="12"/>
  <c r="J220" i="12"/>
  <c r="BK737" i="12"/>
  <c r="BK689" i="12"/>
  <c r="J594" i="12"/>
  <c r="J539" i="12"/>
  <c r="J412" i="12"/>
  <c r="J721" i="12"/>
  <c r="J700" i="12"/>
  <c r="J632" i="12"/>
  <c r="BK526" i="12"/>
  <c r="BK352" i="12"/>
  <c r="J743" i="12"/>
  <c r="J669" i="12"/>
  <c r="BK576" i="12"/>
  <c r="J517" i="12"/>
  <c r="J430" i="12"/>
  <c r="J618" i="12"/>
  <c r="J560" i="12"/>
  <c r="BK529" i="12"/>
  <c r="BK415" i="12"/>
  <c r="BK203" i="12"/>
  <c r="J710" i="12"/>
  <c r="BK648" i="12"/>
  <c r="BK588" i="12"/>
  <c r="J524" i="12"/>
  <c r="J200" i="12"/>
  <c r="J761" i="12"/>
  <c r="BK715" i="12"/>
  <c r="BK669" i="12"/>
  <c r="J576" i="12"/>
  <c r="BK536" i="12"/>
  <c r="J299" i="12"/>
  <c r="J138" i="13"/>
  <c r="BK134" i="13"/>
  <c r="J143" i="13"/>
  <c r="J145" i="13"/>
  <c r="J254" i="2"/>
  <c r="J308" i="2"/>
  <c r="J222" i="2"/>
  <c r="BK286" i="2"/>
  <c r="J274" i="2"/>
  <c r="BK216" i="2"/>
  <c r="J197" i="2"/>
  <c r="BK131" i="2"/>
  <c r="J267" i="2"/>
  <c r="J255" i="3"/>
  <c r="BK197" i="3"/>
  <c r="BK157" i="3"/>
  <c r="J247" i="3"/>
  <c r="J157" i="3"/>
  <c r="BK215" i="3"/>
  <c r="J223" i="3"/>
  <c r="J285" i="3"/>
  <c r="BK174" i="3"/>
  <c r="J206" i="3"/>
  <c r="BK201" i="4"/>
  <c r="J136" i="4"/>
  <c r="BK156" i="4"/>
  <c r="BK165" i="4"/>
  <c r="BK197" i="4"/>
  <c r="J204" i="4"/>
  <c r="J141" i="4"/>
  <c r="J168" i="4"/>
  <c r="BK175" i="5"/>
  <c r="J215" i="5"/>
  <c r="BK150" i="5"/>
  <c r="BK198" i="5"/>
  <c r="J196" i="5"/>
  <c r="BK186" i="5"/>
  <c r="BK177" i="5"/>
  <c r="BK154" i="5"/>
  <c r="J167" i="6"/>
  <c r="J223" i="6"/>
  <c r="BK150" i="6"/>
  <c r="BK212" i="6"/>
  <c r="J264" i="6"/>
  <c r="J176" i="6"/>
  <c r="J238" i="6"/>
  <c r="BK242" i="6"/>
  <c r="BK153" i="6"/>
  <c r="BK169" i="6"/>
  <c r="J194" i="6"/>
  <c r="J286" i="7"/>
  <c r="J217" i="7"/>
  <c r="J256" i="7"/>
  <c r="J165" i="7"/>
  <c r="J252" i="7"/>
  <c r="J185" i="7"/>
  <c r="BK290" i="7"/>
  <c r="J159" i="7"/>
  <c r="BK191" i="7"/>
  <c r="J242" i="7"/>
  <c r="J162" i="7"/>
  <c r="BK252" i="7"/>
  <c r="BK153" i="7"/>
  <c r="BK263" i="7"/>
  <c r="J191" i="7"/>
  <c r="BK263" i="8"/>
  <c r="J251" i="8"/>
  <c r="BK180" i="8"/>
  <c r="BK243" i="8"/>
  <c r="J200" i="8"/>
  <c r="J141" i="8"/>
  <c r="J216" i="8"/>
  <c r="BK232" i="9"/>
  <c r="J188" i="9"/>
  <c r="J213" i="9"/>
  <c r="BK169" i="9"/>
  <c r="J178" i="9"/>
  <c r="BK139" i="9"/>
  <c r="J153" i="9"/>
  <c r="J209" i="9"/>
  <c r="J211" i="9"/>
  <c r="BK145" i="9"/>
  <c r="BK213" i="9"/>
  <c r="BK135" i="9"/>
  <c r="J217" i="9"/>
  <c r="J182" i="9"/>
  <c r="BK190" i="10"/>
  <c r="J143" i="10"/>
  <c r="BK153" i="10"/>
  <c r="BK139" i="10"/>
  <c r="BK147" i="10"/>
  <c r="J153" i="10"/>
  <c r="J271" i="11"/>
  <c r="J155" i="11"/>
  <c r="BK277" i="11"/>
  <c r="BK136" i="11"/>
  <c r="BK174" i="11"/>
  <c r="J302" i="11"/>
  <c r="J202" i="11"/>
  <c r="BK144" i="11"/>
  <c r="BK274" i="11"/>
  <c r="J147" i="11"/>
  <c r="J311" i="11"/>
  <c r="J130" i="11"/>
  <c r="J223" i="11"/>
  <c r="BK168" i="11"/>
  <c r="BK700" i="12"/>
  <c r="BK651" i="12"/>
  <c r="J562" i="12"/>
  <c r="J427" i="12"/>
  <c r="J730" i="12"/>
  <c r="BK620" i="12"/>
  <c r="J467" i="12"/>
  <c r="J217" i="12"/>
  <c r="J733" i="12"/>
  <c r="J643" i="12"/>
  <c r="J588" i="12"/>
  <c r="J420" i="12"/>
  <c r="BK777" i="12"/>
  <c r="J712" i="12"/>
  <c r="J673" i="12"/>
  <c r="J541" i="12"/>
  <c r="J215" i="12"/>
  <c r="J741" i="12"/>
  <c r="BK677" i="12"/>
  <c r="J607" i="12"/>
  <c r="J546" i="12"/>
  <c r="BK486" i="12"/>
  <c r="J140" i="12"/>
  <c r="J592" i="12"/>
  <c r="J549" i="12"/>
  <c r="BK519" i="12"/>
  <c r="BK362" i="12"/>
  <c r="BK217" i="12"/>
  <c r="BK754" i="12"/>
  <c r="BK661" i="12"/>
  <c r="BK560" i="12"/>
  <c r="J277" i="12"/>
  <c r="BK763" i="12"/>
  <c r="J723" i="12"/>
  <c r="BK667" i="12"/>
  <c r="BK568" i="12"/>
  <c r="BK425" i="12"/>
  <c r="BK145" i="13"/>
  <c r="BK152" i="13"/>
  <c r="BK148" i="13"/>
  <c r="T259" i="2" l="1"/>
  <c r="T310" i="2"/>
  <c r="BK160" i="3"/>
  <c r="J160" i="3"/>
  <c r="J101" i="3"/>
  <c r="R189" i="3"/>
  <c r="T208" i="3"/>
  <c r="P251" i="3"/>
  <c r="R126" i="4"/>
  <c r="T188" i="4"/>
  <c r="P131" i="5"/>
  <c r="R188" i="5"/>
  <c r="P166" i="6"/>
  <c r="T180" i="6"/>
  <c r="R191" i="6"/>
  <c r="R135" i="7"/>
  <c r="R169" i="7"/>
  <c r="R231" i="7"/>
  <c r="BK247" i="7"/>
  <c r="J247" i="7"/>
  <c r="J108" i="7"/>
  <c r="BK299" i="7"/>
  <c r="J299" i="7"/>
  <c r="J110" i="7"/>
  <c r="R132" i="8"/>
  <c r="P172" i="8"/>
  <c r="BK215" i="8"/>
  <c r="BK214" i="8"/>
  <c r="J214" i="8"/>
  <c r="J107" i="8" s="1"/>
  <c r="BK130" i="9"/>
  <c r="BK168" i="9"/>
  <c r="J168" i="9" s="1"/>
  <c r="J102" i="9" s="1"/>
  <c r="BK206" i="9"/>
  <c r="J206" i="9"/>
  <c r="J104" i="9"/>
  <c r="P236" i="9"/>
  <c r="BK142" i="10"/>
  <c r="J142" i="10"/>
  <c r="J102" i="10" s="1"/>
  <c r="R185" i="10"/>
  <c r="R210" i="11"/>
  <c r="BK229" i="11"/>
  <c r="J229" i="11"/>
  <c r="J100" i="11" s="1"/>
  <c r="P270" i="11"/>
  <c r="BK318" i="11"/>
  <c r="J318" i="11" s="1"/>
  <c r="J104" i="11" s="1"/>
  <c r="R273" i="2"/>
  <c r="T160" i="3"/>
  <c r="T189" i="3"/>
  <c r="T217" i="3"/>
  <c r="T242" i="3"/>
  <c r="T126" i="4"/>
  <c r="T125" i="4" s="1"/>
  <c r="T124" i="4" s="1"/>
  <c r="R188" i="4"/>
  <c r="BK188" i="5"/>
  <c r="J188" i="5"/>
  <c r="J104" i="5"/>
  <c r="P206" i="5"/>
  <c r="P205" i="5" s="1"/>
  <c r="R166" i="6"/>
  <c r="R180" i="6"/>
  <c r="R132" i="6" s="1"/>
  <c r="T191" i="6"/>
  <c r="BK263" i="6"/>
  <c r="J263" i="6" s="1"/>
  <c r="J109" i="6" s="1"/>
  <c r="R148" i="7"/>
  <c r="BK198" i="7"/>
  <c r="J198" i="7"/>
  <c r="J103" i="7"/>
  <c r="T212" i="7"/>
  <c r="P262" i="7"/>
  <c r="P132" i="8"/>
  <c r="BK179" i="8"/>
  <c r="J179" i="8"/>
  <c r="J103" i="8" s="1"/>
  <c r="BK194" i="8"/>
  <c r="J194" i="8"/>
  <c r="J104" i="8" s="1"/>
  <c r="BK199" i="8"/>
  <c r="J199" i="8" s="1"/>
  <c r="J105" i="8" s="1"/>
  <c r="T177" i="9"/>
  <c r="T221" i="9"/>
  <c r="T156" i="10"/>
  <c r="BK210" i="11"/>
  <c r="J210" i="11" s="1"/>
  <c r="J99" i="11" s="1"/>
  <c r="P229" i="11"/>
  <c r="BK270" i="11"/>
  <c r="J270" i="11"/>
  <c r="J102" i="11" s="1"/>
  <c r="P318" i="11"/>
  <c r="R424" i="12"/>
  <c r="R702" i="12"/>
  <c r="BK756" i="12"/>
  <c r="J756" i="12" s="1"/>
  <c r="J109" i="12" s="1"/>
  <c r="R130" i="2"/>
  <c r="BK259" i="2"/>
  <c r="J259" i="2"/>
  <c r="J102" i="2"/>
  <c r="BK310" i="2"/>
  <c r="J310" i="2"/>
  <c r="J106" i="2" s="1"/>
  <c r="BK135" i="3"/>
  <c r="J135" i="3"/>
  <c r="J100" i="3" s="1"/>
  <c r="T173" i="3"/>
  <c r="R217" i="3"/>
  <c r="R242" i="3"/>
  <c r="R131" i="4"/>
  <c r="R125" i="4"/>
  <c r="R124" i="4"/>
  <c r="P170" i="5"/>
  <c r="BK206" i="5"/>
  <c r="J206" i="5"/>
  <c r="J107" i="5"/>
  <c r="P133" i="6"/>
  <c r="R207" i="6"/>
  <c r="T148" i="7"/>
  <c r="R198" i="7"/>
  <c r="BK212" i="7"/>
  <c r="J212" i="7" s="1"/>
  <c r="J106" i="7" s="1"/>
  <c r="T262" i="7"/>
  <c r="T132" i="8"/>
  <c r="R172" i="8"/>
  <c r="T215" i="8"/>
  <c r="T214" i="8"/>
  <c r="P168" i="9"/>
  <c r="R206" i="9"/>
  <c r="T236" i="9"/>
  <c r="T135" i="10"/>
  <c r="T130" i="10" s="1"/>
  <c r="T142" i="10"/>
  <c r="T185" i="10"/>
  <c r="BK129" i="11"/>
  <c r="J129" i="11"/>
  <c r="J98" i="11" s="1"/>
  <c r="BK238" i="11"/>
  <c r="J238" i="11"/>
  <c r="J101" i="11" s="1"/>
  <c r="T270" i="11"/>
  <c r="R318" i="11"/>
  <c r="R131" i="12"/>
  <c r="BK366" i="12"/>
  <c r="J366" i="12" s="1"/>
  <c r="J100" i="12" s="1"/>
  <c r="T366" i="12"/>
  <c r="BK683" i="12"/>
  <c r="J683" i="12"/>
  <c r="J103" i="12"/>
  <c r="T702" i="12"/>
  <c r="P732" i="12"/>
  <c r="R259" i="2"/>
  <c r="P310" i="2"/>
  <c r="P272" i="2" s="1"/>
  <c r="R160" i="3"/>
  <c r="P189" i="3"/>
  <c r="P208" i="3"/>
  <c r="R251" i="3"/>
  <c r="BK126" i="4"/>
  <c r="J126" i="4"/>
  <c r="J100" i="4" s="1"/>
  <c r="BK188" i="4"/>
  <c r="J188" i="4"/>
  <c r="J102" i="4" s="1"/>
  <c r="R131" i="5"/>
  <c r="T188" i="5"/>
  <c r="BK166" i="6"/>
  <c r="J166" i="6"/>
  <c r="J102" i="6" s="1"/>
  <c r="P207" i="6"/>
  <c r="P206" i="6"/>
  <c r="P263" i="6"/>
  <c r="P169" i="7"/>
  <c r="BK231" i="7"/>
  <c r="J231" i="7"/>
  <c r="J107" i="7"/>
  <c r="P247" i="7"/>
  <c r="P299" i="7"/>
  <c r="R179" i="8"/>
  <c r="R194" i="8"/>
  <c r="T199" i="8"/>
  <c r="R130" i="9"/>
  <c r="P177" i="9"/>
  <c r="BK221" i="9"/>
  <c r="J221" i="9" s="1"/>
  <c r="J105" i="9" s="1"/>
  <c r="P135" i="10"/>
  <c r="BK156" i="10"/>
  <c r="T210" i="11"/>
  <c r="T229" i="11"/>
  <c r="P286" i="11"/>
  <c r="BK131" i="12"/>
  <c r="BK130" i="12" s="1"/>
  <c r="T424" i="12"/>
  <c r="P702" i="12"/>
  <c r="T718" i="12"/>
  <c r="T756" i="12"/>
  <c r="BK130" i="2"/>
  <c r="J130" i="2"/>
  <c r="J100" i="2" s="1"/>
  <c r="BK273" i="2"/>
  <c r="J273" i="2"/>
  <c r="J105" i="2" s="1"/>
  <c r="R135" i="3"/>
  <c r="BK173" i="3"/>
  <c r="J173" i="3"/>
  <c r="J102" i="3"/>
  <c r="BK217" i="3"/>
  <c r="J217" i="3"/>
  <c r="J107" i="3"/>
  <c r="P242" i="3"/>
  <c r="P131" i="4"/>
  <c r="T131" i="5"/>
  <c r="P188" i="5"/>
  <c r="BK133" i="6"/>
  <c r="J133" i="6" s="1"/>
  <c r="J100" i="6" s="1"/>
  <c r="T166" i="6"/>
  <c r="P180" i="6"/>
  <c r="P191" i="6"/>
  <c r="BK148" i="7"/>
  <c r="J148" i="7"/>
  <c r="J101" i="7"/>
  <c r="P198" i="7"/>
  <c r="R212" i="7"/>
  <c r="R247" i="7"/>
  <c r="R299" i="7"/>
  <c r="BK172" i="8"/>
  <c r="J172" i="8" s="1"/>
  <c r="J102" i="8" s="1"/>
  <c r="P215" i="8"/>
  <c r="P214" i="8"/>
  <c r="P130" i="9"/>
  <c r="BK177" i="9"/>
  <c r="J177" i="9"/>
  <c r="J103" i="9"/>
  <c r="P221" i="9"/>
  <c r="P156" i="10"/>
  <c r="T129" i="11"/>
  <c r="P238" i="11"/>
  <c r="BK286" i="11"/>
  <c r="J286" i="11" s="1"/>
  <c r="J103" i="11" s="1"/>
  <c r="BK424" i="12"/>
  <c r="J424" i="12" s="1"/>
  <c r="J102" i="12" s="1"/>
  <c r="P683" i="12"/>
  <c r="P718" i="12"/>
  <c r="R732" i="12"/>
  <c r="P124" i="13"/>
  <c r="R131" i="13"/>
  <c r="P130" i="2"/>
  <c r="P273" i="2"/>
  <c r="P160" i="3"/>
  <c r="BK189" i="3"/>
  <c r="J189" i="3"/>
  <c r="J105" i="3" s="1"/>
  <c r="BK208" i="3"/>
  <c r="J208" i="3"/>
  <c r="J106" i="3" s="1"/>
  <c r="BK251" i="3"/>
  <c r="J251" i="3"/>
  <c r="J109" i="3"/>
  <c r="P126" i="4"/>
  <c r="P188" i="4"/>
  <c r="BK170" i="5"/>
  <c r="J170" i="5"/>
  <c r="J102" i="5" s="1"/>
  <c r="T133" i="6"/>
  <c r="T132" i="6" s="1"/>
  <c r="BK180" i="6"/>
  <c r="J180" i="6"/>
  <c r="J103" i="6" s="1"/>
  <c r="BK191" i="6"/>
  <c r="J191" i="6"/>
  <c r="J104" i="6" s="1"/>
  <c r="P135" i="7"/>
  <c r="BK169" i="7"/>
  <c r="J169" i="7"/>
  <c r="J102" i="7"/>
  <c r="T231" i="7"/>
  <c r="T247" i="7"/>
  <c r="T299" i="7"/>
  <c r="BK132" i="8"/>
  <c r="J132" i="8"/>
  <c r="J100" i="8" s="1"/>
  <c r="T179" i="8"/>
  <c r="T194" i="8"/>
  <c r="R199" i="8"/>
  <c r="T130" i="9"/>
  <c r="R168" i="9"/>
  <c r="P206" i="9"/>
  <c r="BK236" i="9"/>
  <c r="J236" i="9" s="1"/>
  <c r="J106" i="9" s="1"/>
  <c r="BK135" i="10"/>
  <c r="J135" i="10" s="1"/>
  <c r="J101" i="10" s="1"/>
  <c r="R156" i="10"/>
  <c r="R155" i="10" s="1"/>
  <c r="P129" i="11"/>
  <c r="R238" i="11"/>
  <c r="R286" i="11"/>
  <c r="P424" i="12"/>
  <c r="BK702" i="12"/>
  <c r="J702" i="12"/>
  <c r="J104" i="12"/>
  <c r="BK718" i="12"/>
  <c r="J718" i="12"/>
  <c r="J107" i="12" s="1"/>
  <c r="T732" i="12"/>
  <c r="T124" i="13"/>
  <c r="BK142" i="13"/>
  <c r="J142" i="13"/>
  <c r="J100" i="13"/>
  <c r="BK147" i="13"/>
  <c r="J147" i="13" s="1"/>
  <c r="J101" i="13" s="1"/>
  <c r="T130" i="2"/>
  <c r="T129" i="2"/>
  <c r="T128" i="2" s="1"/>
  <c r="T273" i="2"/>
  <c r="T272" i="2"/>
  <c r="T135" i="3"/>
  <c r="T134" i="3"/>
  <c r="P173" i="3"/>
  <c r="P217" i="3"/>
  <c r="BK242" i="3"/>
  <c r="J242" i="3" s="1"/>
  <c r="J108" i="3" s="1"/>
  <c r="T131" i="4"/>
  <c r="T170" i="5"/>
  <c r="T130" i="5"/>
  <c r="R206" i="5"/>
  <c r="R205" i="5" s="1"/>
  <c r="BK207" i="6"/>
  <c r="BK206" i="6" s="1"/>
  <c r="J206" i="6" s="1"/>
  <c r="J106" i="6" s="1"/>
  <c r="J207" i="6"/>
  <c r="J107" i="6" s="1"/>
  <c r="T263" i="6"/>
  <c r="T135" i="7"/>
  <c r="T169" i="7"/>
  <c r="P212" i="7"/>
  <c r="R262" i="7"/>
  <c r="T172" i="8"/>
  <c r="R215" i="8"/>
  <c r="R214" i="8" s="1"/>
  <c r="R177" i="9"/>
  <c r="R221" i="9"/>
  <c r="R135" i="10"/>
  <c r="R142" i="10"/>
  <c r="P185" i="10"/>
  <c r="R129" i="11"/>
  <c r="T238" i="11"/>
  <c r="T286" i="11"/>
  <c r="P131" i="12"/>
  <c r="BK347" i="12"/>
  <c r="J347" i="12"/>
  <c r="J99" i="12"/>
  <c r="R347" i="12"/>
  <c r="R366" i="12"/>
  <c r="BK417" i="12"/>
  <c r="J417" i="12" s="1"/>
  <c r="J101" i="12" s="1"/>
  <c r="R417" i="12"/>
  <c r="T683" i="12"/>
  <c r="BK732" i="12"/>
  <c r="BK717" i="12" s="1"/>
  <c r="J717" i="12" s="1"/>
  <c r="J106" i="12" s="1"/>
  <c r="P756" i="12"/>
  <c r="R124" i="13"/>
  <c r="P131" i="13"/>
  <c r="R142" i="13"/>
  <c r="R147" i="13"/>
  <c r="P259" i="2"/>
  <c r="R310" i="2"/>
  <c r="P135" i="3"/>
  <c r="P134" i="3"/>
  <c r="R173" i="3"/>
  <c r="R208" i="3"/>
  <c r="T251" i="3"/>
  <c r="BK131" i="4"/>
  <c r="BK125" i="4"/>
  <c r="J125" i="4" s="1"/>
  <c r="J99" i="4" s="1"/>
  <c r="BK131" i="5"/>
  <c r="J131" i="5" s="1"/>
  <c r="J100" i="5" s="1"/>
  <c r="R170" i="5"/>
  <c r="T206" i="5"/>
  <c r="T205" i="5" s="1"/>
  <c r="R133" i="6"/>
  <c r="T207" i="6"/>
  <c r="T206" i="6"/>
  <c r="R263" i="6"/>
  <c r="BK135" i="7"/>
  <c r="J135" i="7"/>
  <c r="J100" i="7" s="1"/>
  <c r="P148" i="7"/>
  <c r="T198" i="7"/>
  <c r="P231" i="7"/>
  <c r="BK262" i="7"/>
  <c r="J262" i="7"/>
  <c r="J109" i="7" s="1"/>
  <c r="P179" i="8"/>
  <c r="P194" i="8"/>
  <c r="P199" i="8"/>
  <c r="T168" i="9"/>
  <c r="T206" i="9"/>
  <c r="R236" i="9"/>
  <c r="P142" i="10"/>
  <c r="BK185" i="10"/>
  <c r="J185" i="10"/>
  <c r="J106" i="10" s="1"/>
  <c r="P210" i="11"/>
  <c r="R229" i="11"/>
  <c r="R270" i="11"/>
  <c r="T318" i="11"/>
  <c r="T131" i="12"/>
  <c r="P347" i="12"/>
  <c r="T347" i="12"/>
  <c r="P366" i="12"/>
  <c r="P417" i="12"/>
  <c r="T417" i="12"/>
  <c r="R683" i="12"/>
  <c r="R718" i="12"/>
  <c r="R717" i="12"/>
  <c r="R756" i="12"/>
  <c r="BK124" i="13"/>
  <c r="J124" i="13" s="1"/>
  <c r="J98" i="13" s="1"/>
  <c r="BK131" i="13"/>
  <c r="J131" i="13" s="1"/>
  <c r="J99" i="13" s="1"/>
  <c r="T131" i="13"/>
  <c r="P142" i="13"/>
  <c r="T142" i="13"/>
  <c r="P147" i="13"/>
  <c r="T147" i="13"/>
  <c r="BK131" i="10"/>
  <c r="J131" i="10" s="1"/>
  <c r="J100" i="10" s="1"/>
  <c r="BK166" i="5"/>
  <c r="J166" i="5" s="1"/>
  <c r="J101" i="5" s="1"/>
  <c r="BK211" i="8"/>
  <c r="J211" i="8"/>
  <c r="J106" i="8"/>
  <c r="BK714" i="12"/>
  <c r="J714" i="12"/>
  <c r="J105" i="12"/>
  <c r="BK269" i="2"/>
  <c r="J269" i="2"/>
  <c r="J103" i="2" s="1"/>
  <c r="BK334" i="11"/>
  <c r="BK333" i="11"/>
  <c r="J333" i="11" s="1"/>
  <c r="J106" i="11" s="1"/>
  <c r="BK284" i="3"/>
  <c r="J284" i="3" s="1"/>
  <c r="J110" i="3" s="1"/>
  <c r="BK192" i="10"/>
  <c r="J192" i="10"/>
  <c r="J107" i="10"/>
  <c r="BK330" i="11"/>
  <c r="J330" i="11"/>
  <c r="J105" i="11"/>
  <c r="BK297" i="3"/>
  <c r="J297" i="3"/>
  <c r="J111" i="3" s="1"/>
  <c r="BK185" i="5"/>
  <c r="J185" i="5"/>
  <c r="J103" i="5" s="1"/>
  <c r="BK202" i="5"/>
  <c r="J202" i="5"/>
  <c r="J105" i="5" s="1"/>
  <c r="BK203" i="6"/>
  <c r="J203" i="6" s="1"/>
  <c r="J105" i="6" s="1"/>
  <c r="BK260" i="6"/>
  <c r="J260" i="6" s="1"/>
  <c r="J108" i="6" s="1"/>
  <c r="BK208" i="7"/>
  <c r="J208" i="7" s="1"/>
  <c r="J104" i="7" s="1"/>
  <c r="BK185" i="3"/>
  <c r="J185" i="3"/>
  <c r="J103" i="3"/>
  <c r="BK162" i="6"/>
  <c r="J162" i="6"/>
  <c r="J101" i="6"/>
  <c r="BK168" i="8"/>
  <c r="J168" i="8"/>
  <c r="J101" i="8" s="1"/>
  <c r="BK253" i="2"/>
  <c r="J253" i="2"/>
  <c r="J101" i="2" s="1"/>
  <c r="BK306" i="7"/>
  <c r="J306" i="7"/>
  <c r="J111" i="7" s="1"/>
  <c r="BK165" i="9"/>
  <c r="J165" i="9" s="1"/>
  <c r="J101" i="9" s="1"/>
  <c r="BK152" i="10"/>
  <c r="J152" i="10" s="1"/>
  <c r="J103" i="10" s="1"/>
  <c r="BK154" i="13"/>
  <c r="J154" i="13" s="1"/>
  <c r="J102" i="13" s="1"/>
  <c r="F119" i="13"/>
  <c r="BE148" i="13"/>
  <c r="BE155" i="13"/>
  <c r="BE136" i="13"/>
  <c r="BE150" i="13"/>
  <c r="BE152" i="13"/>
  <c r="BE125" i="13"/>
  <c r="BE138" i="13"/>
  <c r="BE140" i="13"/>
  <c r="BE129" i="13"/>
  <c r="BE143" i="13"/>
  <c r="E112" i="13"/>
  <c r="BE127" i="13"/>
  <c r="BE132" i="13"/>
  <c r="BE145" i="13"/>
  <c r="J116" i="13"/>
  <c r="BE134" i="13"/>
  <c r="J123" i="12"/>
  <c r="BE137" i="12"/>
  <c r="BE155" i="12"/>
  <c r="BE362" i="12"/>
  <c r="BE442" i="12"/>
  <c r="BE514" i="12"/>
  <c r="BE517" i="12"/>
  <c r="BE519" i="12"/>
  <c r="BE524" i="12"/>
  <c r="BE570" i="12"/>
  <c r="BE572" i="12"/>
  <c r="BE594" i="12"/>
  <c r="BE605" i="12"/>
  <c r="BE618" i="12"/>
  <c r="BE648" i="12"/>
  <c r="BE651" i="12"/>
  <c r="BE654" i="12"/>
  <c r="BE700" i="12"/>
  <c r="BE703" i="12"/>
  <c r="BE719" i="12"/>
  <c r="BE743" i="12"/>
  <c r="J334" i="11"/>
  <c r="J107" i="11" s="1"/>
  <c r="F126" i="12"/>
  <c r="BE132" i="12"/>
  <c r="BE140" i="12"/>
  <c r="BE226" i="12"/>
  <c r="BE348" i="12"/>
  <c r="BE352" i="12"/>
  <c r="BE415" i="12"/>
  <c r="BE464" i="12"/>
  <c r="BE467" i="12"/>
  <c r="BE531" i="12"/>
  <c r="BE534" i="12"/>
  <c r="BE544" i="12"/>
  <c r="BE546" i="12"/>
  <c r="BE576" i="12"/>
  <c r="BE582" i="12"/>
  <c r="BE584" i="12"/>
  <c r="BE623" i="12"/>
  <c r="BE626" i="12"/>
  <c r="BE659" i="12"/>
  <c r="BE673" i="12"/>
  <c r="BE705" i="12"/>
  <c r="BE741" i="12"/>
  <c r="BE220" i="12"/>
  <c r="BE223" i="12"/>
  <c r="BE489" i="12"/>
  <c r="BE526" i="12"/>
  <c r="BE541" i="12"/>
  <c r="BE613" i="12"/>
  <c r="BE620" i="12"/>
  <c r="BE200" i="12"/>
  <c r="BE203" i="12"/>
  <c r="BE293" i="12"/>
  <c r="BE360" i="12"/>
  <c r="BE422" i="12"/>
  <c r="BE425" i="12"/>
  <c r="BE445" i="12"/>
  <c r="BE558" i="12"/>
  <c r="BE586" i="12"/>
  <c r="BE588" i="12"/>
  <c r="BE592" i="12"/>
  <c r="BE596" i="12"/>
  <c r="BE665" i="12"/>
  <c r="BE667" i="12"/>
  <c r="BE681" i="12"/>
  <c r="BE708" i="12"/>
  <c r="BE710" i="12"/>
  <c r="BE733" i="12"/>
  <c r="BE737" i="12"/>
  <c r="BE739" i="12"/>
  <c r="BE745" i="12"/>
  <c r="BE771" i="12"/>
  <c r="E85" i="12"/>
  <c r="BE275" i="12"/>
  <c r="BE299" i="12"/>
  <c r="BE418" i="12"/>
  <c r="BE562" i="12"/>
  <c r="BE568" i="12"/>
  <c r="BE578" i="12"/>
  <c r="BE640" i="12"/>
  <c r="BE643" i="12"/>
  <c r="BE663" i="12"/>
  <c r="BE671" i="12"/>
  <c r="BE675" i="12"/>
  <c r="BE677" i="12"/>
  <c r="BE698" i="12"/>
  <c r="BE747" i="12"/>
  <c r="BE749" i="12"/>
  <c r="BE752" i="12"/>
  <c r="BE754" i="12"/>
  <c r="BE757" i="12"/>
  <c r="BE763" i="12"/>
  <c r="BE775" i="12"/>
  <c r="BE427" i="12"/>
  <c r="BE437" i="12"/>
  <c r="BE440" i="12"/>
  <c r="BE476" i="12"/>
  <c r="BE529" i="12"/>
  <c r="BE554" i="12"/>
  <c r="BE560" i="12"/>
  <c r="BE564" i="12"/>
  <c r="BE607" i="12"/>
  <c r="BE728" i="12"/>
  <c r="BE730" i="12"/>
  <c r="BE773" i="12"/>
  <c r="BE777" i="12"/>
  <c r="BE779" i="12"/>
  <c r="BE399" i="12"/>
  <c r="BE420" i="12"/>
  <c r="BE430" i="12"/>
  <c r="BE521" i="12"/>
  <c r="BE536" i="12"/>
  <c r="BE539" i="12"/>
  <c r="BE551" i="12"/>
  <c r="BE556" i="12"/>
  <c r="BE574" i="12"/>
  <c r="BE632" i="12"/>
  <c r="BE634" i="12"/>
  <c r="BE637" i="12"/>
  <c r="BE656" i="12"/>
  <c r="BE669" i="12"/>
  <c r="BE687" i="12"/>
  <c r="BE689" i="12"/>
  <c r="BE695" i="12"/>
  <c r="BE712" i="12"/>
  <c r="BE715" i="12"/>
  <c r="BE726" i="12"/>
  <c r="BE151" i="12"/>
  <c r="BE215" i="12"/>
  <c r="BE217" i="12"/>
  <c r="BE277" i="12"/>
  <c r="BE285" i="12"/>
  <c r="BE356" i="12"/>
  <c r="BE364" i="12"/>
  <c r="BE367" i="12"/>
  <c r="BE412" i="12"/>
  <c r="BE486" i="12"/>
  <c r="BE549" i="12"/>
  <c r="BE566" i="12"/>
  <c r="BE598" i="12"/>
  <c r="BE600" i="12"/>
  <c r="BE611" i="12"/>
  <c r="BE616" i="12"/>
  <c r="BE661" i="12"/>
  <c r="BE679" i="12"/>
  <c r="BE684" i="12"/>
  <c r="BE721" i="12"/>
  <c r="BE723" i="12"/>
  <c r="BE761" i="12"/>
  <c r="BE769" i="12"/>
  <c r="BE130" i="11"/>
  <c r="BE250" i="11"/>
  <c r="BE294" i="11"/>
  <c r="BE305" i="11"/>
  <c r="BE307" i="11"/>
  <c r="BE309" i="11"/>
  <c r="J156" i="10"/>
  <c r="J105" i="10"/>
  <c r="J89" i="11"/>
  <c r="BE136" i="11"/>
  <c r="BE140" i="11"/>
  <c r="BE245" i="11"/>
  <c r="BK130" i="10"/>
  <c r="J130" i="10"/>
  <c r="J99" i="10" s="1"/>
  <c r="F92" i="11"/>
  <c r="BE133" i="11"/>
  <c r="BE189" i="11"/>
  <c r="BE196" i="11"/>
  <c r="BE202" i="11"/>
  <c r="BE205" i="11"/>
  <c r="BE280" i="11"/>
  <c r="BE283" i="11"/>
  <c r="BE324" i="11"/>
  <c r="E117" i="11"/>
  <c r="BE223" i="11"/>
  <c r="BE230" i="11"/>
  <c r="BE233" i="11"/>
  <c r="BE239" i="11"/>
  <c r="BE242" i="11"/>
  <c r="BE277" i="11"/>
  <c r="BE319" i="11"/>
  <c r="BE326" i="11"/>
  <c r="BE328" i="11"/>
  <c r="BE331" i="11"/>
  <c r="BE144" i="11"/>
  <c r="BE183" i="11"/>
  <c r="BE211" i="11"/>
  <c r="BE217" i="11"/>
  <c r="BE253" i="11"/>
  <c r="BE257" i="11"/>
  <c r="BE260" i="11"/>
  <c r="BE287" i="11"/>
  <c r="BE291" i="11"/>
  <c r="BE299" i="11"/>
  <c r="BE314" i="11"/>
  <c r="BE335" i="11"/>
  <c r="BE147" i="11"/>
  <c r="BE150" i="11"/>
  <c r="BE155" i="11"/>
  <c r="BE168" i="11"/>
  <c r="BE170" i="11"/>
  <c r="BE271" i="11"/>
  <c r="BE274" i="11"/>
  <c r="BE302" i="11"/>
  <c r="BE311" i="11"/>
  <c r="BE172" i="11"/>
  <c r="BE174" i="11"/>
  <c r="BE177" i="11"/>
  <c r="BE180" i="11"/>
  <c r="BE267" i="11"/>
  <c r="BE321" i="11"/>
  <c r="F94" i="10"/>
  <c r="BE145" i="10"/>
  <c r="BE160" i="10"/>
  <c r="BE163" i="10"/>
  <c r="J130" i="9"/>
  <c r="J100" i="9" s="1"/>
  <c r="E85" i="10"/>
  <c r="J123" i="10"/>
  <c r="BE136" i="10"/>
  <c r="BE180" i="10"/>
  <c r="BE183" i="10"/>
  <c r="BE139" i="10"/>
  <c r="BE143" i="10"/>
  <c r="BE153" i="10"/>
  <c r="BE157" i="10"/>
  <c r="BE193" i="10"/>
  <c r="BE132" i="10"/>
  <c r="BE170" i="10"/>
  <c r="BE175" i="10"/>
  <c r="BE186" i="10"/>
  <c r="BE190" i="10"/>
  <c r="BE147" i="10"/>
  <c r="BE150" i="10"/>
  <c r="BE167" i="10"/>
  <c r="BE139" i="9"/>
  <c r="BE141" i="9"/>
  <c r="BE169" i="9"/>
  <c r="BE171" i="9"/>
  <c r="BE194" i="9"/>
  <c r="BE202" i="9"/>
  <c r="BE232" i="9"/>
  <c r="BE239" i="9"/>
  <c r="J215" i="8"/>
  <c r="J108" i="8"/>
  <c r="J91" i="9"/>
  <c r="J124" i="9"/>
  <c r="BE131" i="9"/>
  <c r="BE133" i="9"/>
  <c r="BE145" i="9"/>
  <c r="BE175" i="9"/>
  <c r="BE178" i="9"/>
  <c r="BE186" i="9"/>
  <c r="BE207" i="9"/>
  <c r="BE215" i="9"/>
  <c r="BE222" i="9"/>
  <c r="BE234" i="9"/>
  <c r="BE237" i="9"/>
  <c r="BK131" i="8"/>
  <c r="J131" i="8" s="1"/>
  <c r="J99" i="8" s="1"/>
  <c r="J94" i="9"/>
  <c r="F125" i="9"/>
  <c r="BE143" i="9"/>
  <c r="BE149" i="9"/>
  <c r="BE151" i="9"/>
  <c r="BE155" i="9"/>
  <c r="BE157" i="9"/>
  <c r="BE196" i="9"/>
  <c r="BE153" i="9"/>
  <c r="BE166" i="9"/>
  <c r="BE173" i="9"/>
  <c r="BE200" i="9"/>
  <c r="E85" i="9"/>
  <c r="BE159" i="9"/>
  <c r="BE198" i="9"/>
  <c r="BE211" i="9"/>
  <c r="BE213" i="9"/>
  <c r="F93" i="9"/>
  <c r="BE180" i="9"/>
  <c r="BE188" i="9"/>
  <c r="BE192" i="9"/>
  <c r="BE204" i="9"/>
  <c r="BE135" i="9"/>
  <c r="BE137" i="9"/>
  <c r="BE147" i="9"/>
  <c r="BE163" i="9"/>
  <c r="BE190" i="9"/>
  <c r="BE230" i="9"/>
  <c r="BE161" i="9"/>
  <c r="BE182" i="9"/>
  <c r="BE184" i="9"/>
  <c r="BE209" i="9"/>
  <c r="BE217" i="9"/>
  <c r="BE219" i="9"/>
  <c r="BE224" i="9"/>
  <c r="BE226" i="9"/>
  <c r="BE228" i="9"/>
  <c r="BK211" i="7"/>
  <c r="J211" i="7" s="1"/>
  <c r="J105" i="7" s="1"/>
  <c r="E85" i="8"/>
  <c r="J91" i="8"/>
  <c r="F127" i="8"/>
  <c r="BE133" i="8"/>
  <c r="BE141" i="8"/>
  <c r="BE161" i="8"/>
  <c r="BE182" i="8"/>
  <c r="BE184" i="8"/>
  <c r="BE186" i="8"/>
  <c r="BE188" i="8"/>
  <c r="BE218" i="8"/>
  <c r="BE245" i="8"/>
  <c r="BE257" i="8"/>
  <c r="BE266" i="8"/>
  <c r="BE273" i="8"/>
  <c r="BE146" i="8"/>
  <c r="BE154" i="8"/>
  <c r="BE164" i="8"/>
  <c r="BE202" i="8"/>
  <c r="BE169" i="8"/>
  <c r="BE222" i="8"/>
  <c r="BE225" i="8"/>
  <c r="BE260" i="8"/>
  <c r="BE157" i="8"/>
  <c r="BE190" i="8"/>
  <c r="BE205" i="8"/>
  <c r="BE209" i="8"/>
  <c r="BE227" i="8"/>
  <c r="BE241" i="8"/>
  <c r="BE249" i="8"/>
  <c r="BE143" i="8"/>
  <c r="BE207" i="8"/>
  <c r="BE216" i="8"/>
  <c r="BE233" i="8"/>
  <c r="BE254" i="8"/>
  <c r="BE263" i="8"/>
  <c r="BE271" i="8"/>
  <c r="BE148" i="8"/>
  <c r="BE195" i="8"/>
  <c r="BE197" i="8"/>
  <c r="BE235" i="8"/>
  <c r="BE269" i="8"/>
  <c r="BE136" i="8"/>
  <c r="BE139" i="8"/>
  <c r="BE192" i="8"/>
  <c r="BE212" i="8"/>
  <c r="BE231" i="8"/>
  <c r="BE239" i="8"/>
  <c r="BE243" i="8"/>
  <c r="BE247" i="8"/>
  <c r="BE251" i="8"/>
  <c r="BE150" i="8"/>
  <c r="BE173" i="8"/>
  <c r="BE175" i="8"/>
  <c r="BE177" i="8"/>
  <c r="BE180" i="8"/>
  <c r="BE200" i="8"/>
  <c r="BE229" i="8"/>
  <c r="BE237" i="8"/>
  <c r="J91" i="7"/>
  <c r="F94" i="7"/>
  <c r="BE213" i="7"/>
  <c r="BE239" i="7"/>
  <c r="BE303" i="7"/>
  <c r="BE307" i="7"/>
  <c r="E121" i="7"/>
  <c r="BE187" i="7"/>
  <c r="BE195" i="7"/>
  <c r="BE199" i="7"/>
  <c r="BE236" i="7"/>
  <c r="BE245" i="7"/>
  <c r="BE293" i="7"/>
  <c r="BE136" i="7"/>
  <c r="BE144" i="7"/>
  <c r="BE153" i="7"/>
  <c r="BE181" i="7"/>
  <c r="BE185" i="7"/>
  <c r="BE203" i="7"/>
  <c r="BE209" i="7"/>
  <c r="BE138" i="7"/>
  <c r="BE170" i="7"/>
  <c r="BE179" i="7"/>
  <c r="BE201" i="7"/>
  <c r="BE229" i="7"/>
  <c r="BE256" i="7"/>
  <c r="BE263" i="7"/>
  <c r="BE278" i="7"/>
  <c r="BE286" i="7"/>
  <c r="BE297" i="7"/>
  <c r="BE140" i="7"/>
  <c r="BE142" i="7"/>
  <c r="BE183" i="7"/>
  <c r="BE191" i="7"/>
  <c r="BE193" i="7"/>
  <c r="BE252" i="7"/>
  <c r="BE300" i="7"/>
  <c r="BE206" i="7"/>
  <c r="BE260" i="7"/>
  <c r="BE282" i="7"/>
  <c r="BE146" i="7"/>
  <c r="BE149" i="7"/>
  <c r="BE159" i="7"/>
  <c r="BE189" i="7"/>
  <c r="BE217" i="7"/>
  <c r="BE221" i="7"/>
  <c r="BE225" i="7"/>
  <c r="BE266" i="7"/>
  <c r="BE270" i="7"/>
  <c r="BE274" i="7"/>
  <c r="BE156" i="7"/>
  <c r="BE162" i="7"/>
  <c r="BE165" i="7"/>
  <c r="BE175" i="7"/>
  <c r="BE232" i="7"/>
  <c r="BE242" i="7"/>
  <c r="BE248" i="7"/>
  <c r="BE258" i="7"/>
  <c r="BE290" i="7"/>
  <c r="E85" i="6"/>
  <c r="BE139" i="6"/>
  <c r="BE144" i="6"/>
  <c r="BE178" i="6"/>
  <c r="BE199" i="6"/>
  <c r="BE201" i="6"/>
  <c r="BE208" i="6"/>
  <c r="BE240" i="6"/>
  <c r="BE268" i="6"/>
  <c r="BK205" i="5"/>
  <c r="J205" i="5"/>
  <c r="J106" i="5" s="1"/>
  <c r="F128" i="6"/>
  <c r="BE163" i="6"/>
  <c r="BE174" i="6"/>
  <c r="BE181" i="6"/>
  <c r="BE183" i="6"/>
  <c r="BE204" i="6"/>
  <c r="BE210" i="6"/>
  <c r="BE212" i="6"/>
  <c r="BE228" i="6"/>
  <c r="BE246" i="6"/>
  <c r="BE142" i="6"/>
  <c r="BE146" i="6"/>
  <c r="BE189" i="6"/>
  <c r="BE234" i="6"/>
  <c r="BE264" i="6"/>
  <c r="BE167" i="6"/>
  <c r="BE172" i="6"/>
  <c r="BE176" i="6"/>
  <c r="BE187" i="6"/>
  <c r="BE192" i="6"/>
  <c r="BE242" i="6"/>
  <c r="BE248" i="6"/>
  <c r="BE250" i="6"/>
  <c r="J91" i="6"/>
  <c r="BE194" i="6"/>
  <c r="BE197" i="6"/>
  <c r="BE220" i="6"/>
  <c r="BE244" i="6"/>
  <c r="BE252" i="6"/>
  <c r="BE254" i="6"/>
  <c r="BE134" i="6"/>
  <c r="BE137" i="6"/>
  <c r="BE156" i="6"/>
  <c r="BE169" i="6"/>
  <c r="BE185" i="6"/>
  <c r="BE223" i="6"/>
  <c r="BE232" i="6"/>
  <c r="BE238" i="6"/>
  <c r="BE256" i="6"/>
  <c r="BE159" i="6"/>
  <c r="BE258" i="6"/>
  <c r="BE150" i="6"/>
  <c r="BE153" i="6"/>
  <c r="BE216" i="6"/>
  <c r="BE236" i="6"/>
  <c r="BE261" i="6"/>
  <c r="BE266" i="6"/>
  <c r="F126" i="5"/>
  <c r="BE135" i="5"/>
  <c r="BE138" i="5"/>
  <c r="BE167" i="5"/>
  <c r="BE189" i="5"/>
  <c r="BE196" i="5"/>
  <c r="BE200" i="5"/>
  <c r="BE203" i="5"/>
  <c r="BE215" i="5"/>
  <c r="BK124" i="4"/>
  <c r="J124" i="4"/>
  <c r="J98" i="4" s="1"/>
  <c r="BE140" i="5"/>
  <c r="BE146" i="5"/>
  <c r="BE150" i="5"/>
  <c r="BE194" i="5"/>
  <c r="J131" i="4"/>
  <c r="J101" i="4"/>
  <c r="BE148" i="5"/>
  <c r="BE163" i="5"/>
  <c r="BE213" i="5"/>
  <c r="BE143" i="5"/>
  <c r="BE160" i="5"/>
  <c r="BE171" i="5"/>
  <c r="BE175" i="5"/>
  <c r="BE186" i="5"/>
  <c r="BE211" i="5"/>
  <c r="E85" i="5"/>
  <c r="J91" i="5"/>
  <c r="BE177" i="5"/>
  <c r="BE179" i="5"/>
  <c r="BE191" i="5"/>
  <c r="BE209" i="5"/>
  <c r="BE132" i="5"/>
  <c r="BE154" i="5"/>
  <c r="BE181" i="5"/>
  <c r="BE207" i="5"/>
  <c r="BE157" i="5"/>
  <c r="BE183" i="5"/>
  <c r="BE198" i="5"/>
  <c r="F94" i="4"/>
  <c r="BE141" i="4"/>
  <c r="BE145" i="4"/>
  <c r="BE162" i="4"/>
  <c r="BE189" i="4"/>
  <c r="BE204" i="4"/>
  <c r="BE207" i="4"/>
  <c r="BE218" i="4"/>
  <c r="BE220" i="4"/>
  <c r="E85" i="4"/>
  <c r="J91" i="4"/>
  <c r="BE132" i="4"/>
  <c r="BE156" i="4"/>
  <c r="BE211" i="4"/>
  <c r="BE165" i="4"/>
  <c r="BE172" i="4"/>
  <c r="BE191" i="4"/>
  <c r="BE201" i="4"/>
  <c r="BK134" i="3"/>
  <c r="J134" i="3" s="1"/>
  <c r="J99" i="3" s="1"/>
  <c r="BE127" i="4"/>
  <c r="BE129" i="4"/>
  <c r="BE136" i="4"/>
  <c r="BE147" i="4"/>
  <c r="BE149" i="4"/>
  <c r="BE154" i="4"/>
  <c r="BE176" i="4"/>
  <c r="BE182" i="4"/>
  <c r="BE184" i="4"/>
  <c r="BE197" i="4"/>
  <c r="BE168" i="4"/>
  <c r="BE186" i="4"/>
  <c r="BE215" i="4"/>
  <c r="BE151" i="4"/>
  <c r="BE158" i="4"/>
  <c r="BE180" i="4"/>
  <c r="BE193" i="4"/>
  <c r="E121" i="3"/>
  <c r="BE157" i="3"/>
  <c r="BE161" i="3"/>
  <c r="BE186" i="3"/>
  <c r="BE212" i="3"/>
  <c r="BE232" i="3"/>
  <c r="BE252" i="3"/>
  <c r="BE264" i="3"/>
  <c r="BE294" i="3"/>
  <c r="BE298" i="3"/>
  <c r="F94" i="3"/>
  <c r="BE190" i="3"/>
  <c r="BE240" i="3"/>
  <c r="BE255" i="3"/>
  <c r="BE276" i="3"/>
  <c r="BE145" i="3"/>
  <c r="BE148" i="3"/>
  <c r="BE282" i="3"/>
  <c r="BK129" i="2"/>
  <c r="J129" i="2"/>
  <c r="J99" i="2"/>
  <c r="BE174" i="3"/>
  <c r="BE193" i="3"/>
  <c r="BE203" i="3"/>
  <c r="BE223" i="3"/>
  <c r="BE243" i="3"/>
  <c r="J127" i="3"/>
  <c r="BE183" i="3"/>
  <c r="BE270" i="3"/>
  <c r="BE279" i="3"/>
  <c r="BE166" i="3"/>
  <c r="BE169" i="3"/>
  <c r="BE178" i="3"/>
  <c r="BE181" i="3"/>
  <c r="BE236" i="3"/>
  <c r="BE151" i="3"/>
  <c r="BE206" i="3"/>
  <c r="BE209" i="3"/>
  <c r="BE215" i="3"/>
  <c r="BE247" i="3"/>
  <c r="BE258" i="3"/>
  <c r="BE285" i="3"/>
  <c r="BK272" i="2"/>
  <c r="J272" i="2" s="1"/>
  <c r="J104" i="2" s="1"/>
  <c r="BE136" i="3"/>
  <c r="BE154" i="3"/>
  <c r="BE176" i="3"/>
  <c r="BE197" i="3"/>
  <c r="BE200" i="3"/>
  <c r="BE218" i="3"/>
  <c r="BE172" i="2"/>
  <c r="BE131" i="2"/>
  <c r="BE146" i="2"/>
  <c r="BE260" i="2"/>
  <c r="BE254" i="2"/>
  <c r="E116" i="2"/>
  <c r="BE136" i="2"/>
  <c r="BE200" i="2"/>
  <c r="BE222" i="2"/>
  <c r="BE264" i="2"/>
  <c r="BE203" i="2"/>
  <c r="BE206" i="2"/>
  <c r="BE167" i="2"/>
  <c r="BE211" i="2"/>
  <c r="BE262" i="2"/>
  <c r="BE267" i="2"/>
  <c r="BE280" i="2"/>
  <c r="BE283" i="2"/>
  <c r="BE286" i="2"/>
  <c r="BE302" i="2"/>
  <c r="BE305" i="2"/>
  <c r="BE308" i="2"/>
  <c r="BE311" i="2"/>
  <c r="F94" i="2"/>
  <c r="BE159" i="2"/>
  <c r="BE162" i="2"/>
  <c r="BE177" i="2"/>
  <c r="BE182" i="2"/>
  <c r="BE197" i="2"/>
  <c r="BE277" i="2"/>
  <c r="BE289" i="2"/>
  <c r="BE317" i="2"/>
  <c r="J91" i="2"/>
  <c r="BE141" i="2"/>
  <c r="BE151" i="2"/>
  <c r="BE216" i="2"/>
  <c r="BE270" i="2"/>
  <c r="BE274" i="2"/>
  <c r="F37" i="2"/>
  <c r="BB96" i="1" s="1"/>
  <c r="F36" i="3"/>
  <c r="BA97" i="1"/>
  <c r="F37" i="5"/>
  <c r="BB99" i="1"/>
  <c r="J36" i="6"/>
  <c r="AW100" i="1"/>
  <c r="J36" i="8"/>
  <c r="AW103" i="1" s="1"/>
  <c r="F39" i="10"/>
  <c r="BD106" i="1"/>
  <c r="BD105" i="1" s="1"/>
  <c r="F35" i="11"/>
  <c r="BB107" i="1" s="1"/>
  <c r="F36" i="13"/>
  <c r="BC109" i="1" s="1"/>
  <c r="J34" i="13"/>
  <c r="AW109" i="1" s="1"/>
  <c r="J36" i="3"/>
  <c r="AW97" i="1" s="1"/>
  <c r="F36" i="5"/>
  <c r="BA99" i="1" s="1"/>
  <c r="F38" i="6"/>
  <c r="BC100" i="1"/>
  <c r="F39" i="7"/>
  <c r="BD102" i="1"/>
  <c r="F36" i="9"/>
  <c r="BA104" i="1" s="1"/>
  <c r="F36" i="10"/>
  <c r="BA106" i="1" s="1"/>
  <c r="BA105" i="1" s="1"/>
  <c r="AW105" i="1" s="1"/>
  <c r="J34" i="12"/>
  <c r="AW108" i="1"/>
  <c r="AS94" i="1"/>
  <c r="F37" i="3"/>
  <c r="BB97" i="1"/>
  <c r="J36" i="4"/>
  <c r="AW98" i="1"/>
  <c r="J36" i="5"/>
  <c r="AW99" i="1" s="1"/>
  <c r="F38" i="7"/>
  <c r="BC102" i="1"/>
  <c r="F37" i="8"/>
  <c r="BB103" i="1"/>
  <c r="F38" i="9"/>
  <c r="BC104" i="1"/>
  <c r="F34" i="12"/>
  <c r="BA108" i="1" s="1"/>
  <c r="F38" i="3"/>
  <c r="BC97" i="1"/>
  <c r="F37" i="4"/>
  <c r="BB98" i="1"/>
  <c r="F39" i="6"/>
  <c r="BD100" i="1"/>
  <c r="F36" i="8"/>
  <c r="BA103" i="1" s="1"/>
  <c r="F39" i="9"/>
  <c r="BD104" i="1"/>
  <c r="F35" i="12"/>
  <c r="BB108" i="1"/>
  <c r="F39" i="2"/>
  <c r="BD96" i="1" s="1"/>
  <c r="F39" i="4"/>
  <c r="BD98" i="1" s="1"/>
  <c r="F37" i="6"/>
  <c r="BB100" i="1"/>
  <c r="F37" i="7"/>
  <c r="BB102" i="1"/>
  <c r="F37" i="9"/>
  <c r="BB104" i="1"/>
  <c r="F34" i="11"/>
  <c r="BA107" i="1" s="1"/>
  <c r="F37" i="12"/>
  <c r="BD108" i="1"/>
  <c r="F38" i="2"/>
  <c r="BC96" i="1"/>
  <c r="F38" i="4"/>
  <c r="BC98" i="1"/>
  <c r="F39" i="5"/>
  <c r="BD99" i="1" s="1"/>
  <c r="F36" i="7"/>
  <c r="BA102" i="1"/>
  <c r="F39" i="8"/>
  <c r="BD103" i="1"/>
  <c r="F38" i="10"/>
  <c r="BC106" i="1"/>
  <c r="BC105" i="1"/>
  <c r="AY105" i="1" s="1"/>
  <c r="J34" i="11"/>
  <c r="AW107" i="1"/>
  <c r="F35" i="13"/>
  <c r="BB109" i="1" s="1"/>
  <c r="F34" i="13"/>
  <c r="BA109" i="1" s="1"/>
  <c r="J36" i="2"/>
  <c r="AW96" i="1" s="1"/>
  <c r="F36" i="4"/>
  <c r="BA98" i="1"/>
  <c r="F38" i="5"/>
  <c r="BC99" i="1"/>
  <c r="J36" i="7"/>
  <c r="AW102" i="1"/>
  <c r="J36" i="9"/>
  <c r="AW104" i="1" s="1"/>
  <c r="F37" i="10"/>
  <c r="BB106" i="1"/>
  <c r="BB105" i="1" s="1"/>
  <c r="AX105" i="1" s="1"/>
  <c r="F36" i="11"/>
  <c r="BC107" i="1"/>
  <c r="F36" i="12"/>
  <c r="BC108" i="1" s="1"/>
  <c r="F36" i="2"/>
  <c r="BA96" i="1" s="1"/>
  <c r="F39" i="3"/>
  <c r="BD97" i="1"/>
  <c r="F36" i="6"/>
  <c r="BA100" i="1"/>
  <c r="F38" i="8"/>
  <c r="BC103" i="1" s="1"/>
  <c r="J36" i="10"/>
  <c r="AW106" i="1"/>
  <c r="F37" i="11"/>
  <c r="BD107" i="1"/>
  <c r="F37" i="13"/>
  <c r="BD109" i="1" s="1"/>
  <c r="J732" i="12" l="1"/>
  <c r="J108" i="12" s="1"/>
  <c r="J131" i="12"/>
  <c r="J98" i="12" s="1"/>
  <c r="BK128" i="11"/>
  <c r="J128" i="11" s="1"/>
  <c r="J97" i="11" s="1"/>
  <c r="BK134" i="7"/>
  <c r="J134" i="7" s="1"/>
  <c r="J99" i="7" s="1"/>
  <c r="P128" i="11"/>
  <c r="P127" i="11" s="1"/>
  <c r="AU107" i="1" s="1"/>
  <c r="P134" i="7"/>
  <c r="T130" i="12"/>
  <c r="T134" i="7"/>
  <c r="P129" i="2"/>
  <c r="P128" i="2"/>
  <c r="AU96" i="1"/>
  <c r="P717" i="12"/>
  <c r="P155" i="10"/>
  <c r="P129" i="10" s="1"/>
  <c r="AU106" i="1" s="1"/>
  <c r="AU105" i="1" s="1"/>
  <c r="R211" i="7"/>
  <c r="R133" i="7" s="1"/>
  <c r="T717" i="12"/>
  <c r="R130" i="12"/>
  <c r="R129" i="12"/>
  <c r="R131" i="8"/>
  <c r="R130" i="8"/>
  <c r="R130" i="5"/>
  <c r="R129" i="5"/>
  <c r="BK130" i="5"/>
  <c r="J130" i="5" s="1"/>
  <c r="J99" i="5" s="1"/>
  <c r="R123" i="13"/>
  <c r="R122" i="13"/>
  <c r="T123" i="13"/>
  <c r="T122" i="13" s="1"/>
  <c r="P129" i="9"/>
  <c r="P128" i="9"/>
  <c r="AU104" i="1" s="1"/>
  <c r="R129" i="9"/>
  <c r="R128" i="9"/>
  <c r="R134" i="7"/>
  <c r="R130" i="10"/>
  <c r="R129" i="10"/>
  <c r="T129" i="5"/>
  <c r="T131" i="6"/>
  <c r="T128" i="11"/>
  <c r="T127" i="11"/>
  <c r="P125" i="4"/>
  <c r="P124" i="4"/>
  <c r="AU98" i="1" s="1"/>
  <c r="R206" i="6"/>
  <c r="R131" i="6"/>
  <c r="R272" i="2"/>
  <c r="R128" i="11"/>
  <c r="R127" i="11"/>
  <c r="BK132" i="6"/>
  <c r="J132" i="6"/>
  <c r="J99" i="6" s="1"/>
  <c r="R134" i="3"/>
  <c r="P188" i="3"/>
  <c r="P133" i="3" s="1"/>
  <c r="AU97" i="1" s="1"/>
  <c r="R129" i="2"/>
  <c r="R128" i="2"/>
  <c r="T188" i="3"/>
  <c r="T133" i="3" s="1"/>
  <c r="BK129" i="9"/>
  <c r="J129" i="9"/>
  <c r="J99" i="9" s="1"/>
  <c r="R188" i="3"/>
  <c r="P130" i="12"/>
  <c r="P129" i="12"/>
  <c r="AU108" i="1"/>
  <c r="P123" i="13"/>
  <c r="P122" i="13"/>
  <c r="AU109" i="1"/>
  <c r="BK155" i="10"/>
  <c r="J155" i="10" s="1"/>
  <c r="J104" i="10" s="1"/>
  <c r="P132" i="6"/>
  <c r="P131" i="6"/>
  <c r="AU100" i="1" s="1"/>
  <c r="T211" i="7"/>
  <c r="P211" i="7"/>
  <c r="T129" i="9"/>
  <c r="T128" i="9" s="1"/>
  <c r="P130" i="10"/>
  <c r="T131" i="8"/>
  <c r="T130" i="8"/>
  <c r="T155" i="10"/>
  <c r="T129" i="10" s="1"/>
  <c r="P131" i="8"/>
  <c r="P130" i="8"/>
  <c r="AU103" i="1"/>
  <c r="P130" i="5"/>
  <c r="P129" i="5" s="1"/>
  <c r="AU99" i="1" s="1"/>
  <c r="BK123" i="13"/>
  <c r="J123" i="13" s="1"/>
  <c r="J97" i="13" s="1"/>
  <c r="BK188" i="3"/>
  <c r="J188" i="3"/>
  <c r="J104" i="3"/>
  <c r="BK129" i="12"/>
  <c r="J129" i="12"/>
  <c r="J96" i="12"/>
  <c r="J130" i="12"/>
  <c r="J97" i="12" s="1"/>
  <c r="BK127" i="11"/>
  <c r="J127" i="11"/>
  <c r="J96" i="11"/>
  <c r="BK130" i="8"/>
  <c r="J130" i="8" s="1"/>
  <c r="J98" i="8" s="1"/>
  <c r="BK133" i="7"/>
  <c r="J133" i="7"/>
  <c r="J98" i="7" s="1"/>
  <c r="BK131" i="6"/>
  <c r="J131" i="6"/>
  <c r="J98" i="6" s="1"/>
  <c r="BK133" i="3"/>
  <c r="J133" i="3"/>
  <c r="J32" i="3" s="1"/>
  <c r="AG97" i="1" s="1"/>
  <c r="BK128" i="2"/>
  <c r="J128" i="2"/>
  <c r="J32" i="2" s="1"/>
  <c r="AG96" i="1" s="1"/>
  <c r="F35" i="3"/>
  <c r="AZ97" i="1" s="1"/>
  <c r="BD95" i="1"/>
  <c r="BD101" i="1"/>
  <c r="J35" i="9"/>
  <c r="AV104" i="1"/>
  <c r="AT104" i="1" s="1"/>
  <c r="F33" i="13"/>
  <c r="AZ109" i="1" s="1"/>
  <c r="F35" i="4"/>
  <c r="AZ98" i="1"/>
  <c r="BC95" i="1"/>
  <c r="AY95" i="1" s="1"/>
  <c r="F35" i="7"/>
  <c r="AZ102" i="1"/>
  <c r="F33" i="12"/>
  <c r="AZ108" i="1" s="1"/>
  <c r="J35" i="4"/>
  <c r="AV98" i="1"/>
  <c r="AT98" i="1"/>
  <c r="BB95" i="1"/>
  <c r="AX95" i="1" s="1"/>
  <c r="J35" i="7"/>
  <c r="AV102" i="1"/>
  <c r="AT102" i="1" s="1"/>
  <c r="J33" i="12"/>
  <c r="AV108" i="1" s="1"/>
  <c r="AT108" i="1" s="1"/>
  <c r="J35" i="2"/>
  <c r="AV96" i="1" s="1"/>
  <c r="AT96" i="1" s="1"/>
  <c r="F35" i="9"/>
  <c r="AZ104" i="1" s="1"/>
  <c r="J33" i="13"/>
  <c r="AV109" i="1" s="1"/>
  <c r="AT109" i="1" s="1"/>
  <c r="J35" i="3"/>
  <c r="AV97" i="1" s="1"/>
  <c r="AT97" i="1" s="1"/>
  <c r="BA95" i="1"/>
  <c r="J35" i="8"/>
  <c r="AV103" i="1" s="1"/>
  <c r="AT103" i="1" s="1"/>
  <c r="J35" i="10"/>
  <c r="AV106" i="1"/>
  <c r="AT106" i="1" s="1"/>
  <c r="F35" i="2"/>
  <c r="AZ96" i="1" s="1"/>
  <c r="F35" i="8"/>
  <c r="AZ103" i="1" s="1"/>
  <c r="J33" i="11"/>
  <c r="AV107" i="1"/>
  <c r="AT107" i="1"/>
  <c r="J32" i="4"/>
  <c r="AG98" i="1"/>
  <c r="J35" i="5"/>
  <c r="AV99" i="1" s="1"/>
  <c r="AT99" i="1" s="1"/>
  <c r="J35" i="6"/>
  <c r="AV100" i="1" s="1"/>
  <c r="AT100" i="1" s="1"/>
  <c r="BB101" i="1"/>
  <c r="AX101" i="1" s="1"/>
  <c r="BC101" i="1"/>
  <c r="AY101" i="1" s="1"/>
  <c r="F33" i="11"/>
  <c r="AZ107" i="1"/>
  <c r="F35" i="5"/>
  <c r="AZ99" i="1" s="1"/>
  <c r="F35" i="6"/>
  <c r="AZ100" i="1" s="1"/>
  <c r="BA101" i="1"/>
  <c r="AW101" i="1"/>
  <c r="F35" i="10"/>
  <c r="AZ106" i="1"/>
  <c r="AZ105" i="1"/>
  <c r="AV105" i="1" s="1"/>
  <c r="AT105" i="1" s="1"/>
  <c r="BK129" i="10" l="1"/>
  <c r="J129" i="10" s="1"/>
  <c r="J98" i="10" s="1"/>
  <c r="BK129" i="5"/>
  <c r="J129" i="5" s="1"/>
  <c r="J32" i="5" s="1"/>
  <c r="AG99" i="1" s="1"/>
  <c r="R133" i="3"/>
  <c r="T133" i="7"/>
  <c r="T129" i="12"/>
  <c r="P133" i="7"/>
  <c r="AU102" i="1"/>
  <c r="AU101" i="1" s="1"/>
  <c r="BK128" i="9"/>
  <c r="J128" i="9" s="1"/>
  <c r="J98" i="9" s="1"/>
  <c r="BK122" i="13"/>
  <c r="J122" i="13" s="1"/>
  <c r="J30" i="13" s="1"/>
  <c r="AG109" i="1" s="1"/>
  <c r="AN99" i="1"/>
  <c r="J98" i="5"/>
  <c r="AN98" i="1"/>
  <c r="J41" i="5"/>
  <c r="AN97" i="1"/>
  <c r="J98" i="3"/>
  <c r="J41" i="4"/>
  <c r="AN96" i="1"/>
  <c r="J98" i="2"/>
  <c r="J41" i="3"/>
  <c r="J41" i="2"/>
  <c r="J32" i="7"/>
  <c r="AG102" i="1"/>
  <c r="BA94" i="1"/>
  <c r="W30" i="1" s="1"/>
  <c r="BB94" i="1"/>
  <c r="W31" i="1"/>
  <c r="J32" i="8"/>
  <c r="AG103" i="1"/>
  <c r="AN103" i="1"/>
  <c r="J30" i="12"/>
  <c r="AG108" i="1"/>
  <c r="AN108" i="1"/>
  <c r="AU95" i="1"/>
  <c r="AZ95" i="1"/>
  <c r="AV95" i="1" s="1"/>
  <c r="BC94" i="1"/>
  <c r="AY94" i="1" s="1"/>
  <c r="AW95" i="1"/>
  <c r="AZ101" i="1"/>
  <c r="AV101" i="1"/>
  <c r="AT101" i="1"/>
  <c r="J32" i="6"/>
  <c r="AG100" i="1" s="1"/>
  <c r="AN100" i="1" s="1"/>
  <c r="J30" i="11"/>
  <c r="AG107" i="1"/>
  <c r="AN107" i="1"/>
  <c r="BD94" i="1"/>
  <c r="W33" i="1" s="1"/>
  <c r="AU94" i="1" l="1"/>
  <c r="J32" i="10"/>
  <c r="AG106" i="1" s="1"/>
  <c r="AG105" i="1" s="1"/>
  <c r="AN105" i="1" s="1"/>
  <c r="J39" i="13"/>
  <c r="J96" i="13"/>
  <c r="J39" i="12"/>
  <c r="J39" i="11"/>
  <c r="J41" i="8"/>
  <c r="J41" i="7"/>
  <c r="AN102" i="1"/>
  <c r="J41" i="6"/>
  <c r="AN109" i="1"/>
  <c r="J32" i="9"/>
  <c r="AG104" i="1" s="1"/>
  <c r="AN104" i="1" s="1"/>
  <c r="AT95" i="1"/>
  <c r="AX94" i="1"/>
  <c r="AG95" i="1"/>
  <c r="W32" i="1"/>
  <c r="AW94" i="1"/>
  <c r="AK30" i="1" s="1"/>
  <c r="AZ94" i="1"/>
  <c r="W29" i="1" s="1"/>
  <c r="AN106" i="1" l="1"/>
  <c r="J41" i="10"/>
  <c r="J41" i="9"/>
  <c r="AN95" i="1"/>
  <c r="AG101" i="1"/>
  <c r="AV94" i="1"/>
  <c r="AK29" i="1" s="1"/>
  <c r="AN101" i="1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<sst xmlns="http://schemas.openxmlformats.org/spreadsheetml/2006/main" count="21714" uniqueCount="2885">
  <si>
    <t>Export Komplet</t>
  </si>
  <si>
    <t/>
  </si>
  <si>
    <t>2.0</t>
  </si>
  <si>
    <t>ZAMOK</t>
  </si>
  <si>
    <t>False</t>
  </si>
  <si>
    <t>{32670c06-057e-4dc4-abda-1f46e9e641fa}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</si>
  <si>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</si>
  <si>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</si>
  <si>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</si>
  <si>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</si>
  <si>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</si>
  <si>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</si>
  <si>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</si>
  <si>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</si>
  <si>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ILB612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</si>
  <si>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</si>
  <si>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</si>
  <si>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</si>
  <si>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</si>
  <si>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1</t>
  </si>
  <si>
    <t>Místo:</t>
  </si>
  <si>
    <t>Přelouč</t>
  </si>
  <si>
    <t>Datum:</t>
  </si>
  <si>
    <t>Zadavatel:</t>
  </si>
  <si>
    <t>IČ:</t>
  </si>
  <si>
    <t>Pardubický kraj, Komenského nám. 125, Pardubice</t>
  </si>
  <si>
    <t>DIČ:</t>
  </si>
  <si>
    <t>Uchazeč:</t>
  </si>
  <si>
    <t>Vyplň údaj</t>
  </si>
  <si>
    <t>Projektant:</t>
  </si>
  <si>
    <t>ILB prostav s.r.o., Na Kopci 316, Mikulovice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</si>
  <si>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</si>
  <si>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</si>
  <si>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</si>
  <si>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</si>
  <si>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</si>
  <si>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</si>
  <si>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</si>
  <si>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</si>
  <si>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</si>
  <si>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</si>
  <si>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</si>
  <si>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</si>
  <si>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</si>
  <si>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</si>
  <si>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</si>
  <si>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</si>
  <si>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</si>
  <si>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</si>
  <si>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</si>
  <si>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</si>
  <si>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</si>
  <si>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</si>
  <si>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</si>
  <si>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</si>
  <si>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</si>
  <si>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</si>
  <si>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</si>
  <si>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</si>
  <si>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</si>
  <si>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</si>
  <si>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</si>
  <si>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</si>
  <si>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</si>
  <si>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</si>
  <si>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</si>
  <si>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</si>
  <si>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</si>
  <si>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</si>
  <si>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</si>
  <si>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</si>
  <si>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</si>
  <si>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</si>
  <si>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</si>
  <si>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</si>
  <si>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</si>
  <si>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</si>
  <si>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</si>
  <si>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</si>
  <si>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 Hlavní budova gymnázia a SOŠ</t>
  </si>
  <si>
    <t>STA</t>
  </si>
  <si>
    <t>{a751fa42-814c-41ef-970a-2aaab8a51a72}</t>
  </si>
  <si>
    <t>2</t>
  </si>
  <si>
    <t>/</t>
  </si>
  <si>
    <t>a</t>
  </si>
  <si>
    <t>Stavební část -  vnější plášť v 1.p.p.</t>
  </si>
  <si>
    <t>Soupis</t>
  </si>
  <si>
    <t>{873e53f9-a570-4b97-8d0e-98fff0ccdaa8}</t>
  </si>
  <si>
    <t>b</t>
  </si>
  <si>
    <t>Stavební část - podlaží 1.p.p.- 4.n.p.</t>
  </si>
  <si>
    <t>{ecb3f98b-7b05-47c8-ad68-b111e29e8582}</t>
  </si>
  <si>
    <t>c</t>
  </si>
  <si>
    <t>ÚT</t>
  </si>
  <si>
    <t>{e2e715cd-6c64-419c-a66e-9e1d96e39f7a}</t>
  </si>
  <si>
    <t>d</t>
  </si>
  <si>
    <t>ZTI</t>
  </si>
  <si>
    <t>{243b144f-94b2-4aef-a673-612a16028594}</t>
  </si>
  <si>
    <t>e</t>
  </si>
  <si>
    <t>Plyn a OPZ</t>
  </si>
  <si>
    <t>{a119fbc2-050a-4043-87f1-d93fa7dcb46e}</t>
  </si>
  <si>
    <t>SO 02 Spojovací krček mezi hlavní budovou a tělocvičnou</t>
  </si>
  <si>
    <t>{dcda32b0-c104-4f13-b59d-658aac48eaf4}</t>
  </si>
  <si>
    <t>Stavební část</t>
  </si>
  <si>
    <t>{dae37038-8124-4868-9f1a-e66240154057}</t>
  </si>
  <si>
    <t>{affa4a81-04ed-43a9-8fdd-89b3929a1c4f}</t>
  </si>
  <si>
    <t>Elektroinstalace pro čerpadla</t>
  </si>
  <si>
    <t>{cbaf4a11-d06c-4f23-bfbe-2444ff6e4037}</t>
  </si>
  <si>
    <t>3</t>
  </si>
  <si>
    <t>SO 03 Tělocvična</t>
  </si>
  <si>
    <t>{afc6481c-b02d-460f-9fbe-0d498595ae24}</t>
  </si>
  <si>
    <t>{7a74b25a-e3e6-4dd0-9dcf-a1682aa501ee}</t>
  </si>
  <si>
    <t>4</t>
  </si>
  <si>
    <t>SO 04 Zpevněné plochy a zemní práce</t>
  </si>
  <si>
    <t>{97d868e6-3736-443e-a60f-87e8c686bc62}</t>
  </si>
  <si>
    <t>5</t>
  </si>
  <si>
    <t>SO 05 Dešťová kanalizace</t>
  </si>
  <si>
    <t>{389b9a40-214c-4208-a9fe-6c11bac495f7}</t>
  </si>
  <si>
    <t>991</t>
  </si>
  <si>
    <t>Vedlejší náklady</t>
  </si>
  <si>
    <t>{ac4f4d38-964e-4b37-a202-9f4909035b2f}</t>
  </si>
  <si>
    <t>fig11</t>
  </si>
  <si>
    <t>očištění vnějších ploch pod terénem</t>
  </si>
  <si>
    <t>637,134</t>
  </si>
  <si>
    <t>fig12</t>
  </si>
  <si>
    <t>očištění vnějších ploch nad terénem</t>
  </si>
  <si>
    <t>263,516</t>
  </si>
  <si>
    <t>KRYCÍ LIST SOUPISU PRACÍ</t>
  </si>
  <si>
    <t>fig15</t>
  </si>
  <si>
    <t>KZS ostění hl do 400 mm XPS 40 mm</t>
  </si>
  <si>
    <t>268,615</t>
  </si>
  <si>
    <t>fig22</t>
  </si>
  <si>
    <t>rohové lišty</t>
  </si>
  <si>
    <t>33</t>
  </si>
  <si>
    <t>fig23</t>
  </si>
  <si>
    <t>začišťovací lišta</t>
  </si>
  <si>
    <t>192,455</t>
  </si>
  <si>
    <t>fig24</t>
  </si>
  <si>
    <t>parapetní lišta</t>
  </si>
  <si>
    <t>76,16</t>
  </si>
  <si>
    <t>Objekt:</t>
  </si>
  <si>
    <t>1 - SO 01 Hlavní budova gymnázia a SOŠ</t>
  </si>
  <si>
    <t>Soupis:</t>
  </si>
  <si>
    <t>a - Stavební část -  vnější plášť v 1.p.p.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</si>
  <si>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</si>
  <si>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</si>
  <si>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</si>
  <si>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</si>
  <si>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</si>
  <si>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</si>
  <si>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</si>
  <si>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</si>
  <si>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</si>
  <si>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</si>
  <si>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</si>
  <si>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</si>
  <si>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</si>
  <si>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</si>
  <si>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</si>
  <si>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</si>
  <si>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</si>
  <si>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</si>
  <si>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</si>
  <si>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</si>
  <si>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</si>
  <si>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</si>
  <si>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</si>
  <si>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</si>
  <si>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</si>
  <si>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</si>
  <si>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</si>
  <si>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</si>
  <si>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</si>
  <si>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</si>
  <si>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</si>
  <si>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</si>
  <si>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622131101</t>
  </si>
  <si>
    <t>Cementový postřik vnějších stěn nanášený celoplošně ručně</t>
  </si>
  <si>
    <t>m2</t>
  </si>
  <si>
    <t>CS ÚRS 2025 02</t>
  </si>
  <si>
    <t>158260711</t>
  </si>
  <si>
    <t>PP</t>
  </si>
  <si>
    <t>Podkladní a spojovací vrstva vnějších omítaných ploch  cementový postřik nanášený ručně celoplošně stěn</t>
  </si>
  <si>
    <t>VV</t>
  </si>
  <si>
    <t>Mezisoučet</t>
  </si>
  <si>
    <t>622151021</t>
  </si>
  <si>
    <t>Penetrační akrylátový nátěr vnějších mozaikových tenkovrstvých omítek stěn</t>
  </si>
  <si>
    <t>2017524759</t>
  </si>
  <si>
    <t>Penetrační nátěr vnějších pastovitých tenkovrstvých omítek mozaikových akrylátový stěn</t>
  </si>
  <si>
    <t>fig15*0,30</t>
  </si>
  <si>
    <t>622211031</t>
  </si>
  <si>
    <t>Montáž kontaktního zateplení vnějších stěn lepením a mechanickým kotvením polystyrénových desek  do betonu a zdiva tl přes 120 do 160 mm</t>
  </si>
  <si>
    <t>1012294862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</si>
  <si>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</si>
  <si>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M</t>
  </si>
  <si>
    <t>28376445</t>
  </si>
  <si>
    <t>deska z polystyrénu XPS, hrana rovná a strukturovaný povrch 300kPa tl 140mm</t>
  </si>
  <si>
    <t>8</t>
  </si>
  <si>
    <t>1612388669</t>
  </si>
  <si>
    <t>fig11*1,05</t>
  </si>
  <si>
    <t>fig12*1,05</t>
  </si>
  <si>
    <t>622212051</t>
  </si>
  <si>
    <t>Montáž kontaktního zateplení vnějšího ostění, nadpraží nebo parapetu hl. špalety do 400 mm lepením desek z polystyrenu tl do 40 mm</t>
  </si>
  <si>
    <t>m</t>
  </si>
  <si>
    <t>-1113200521</t>
  </si>
  <si>
    <t>Montáž kontaktního zateplení vnějšího ostění, nadpraží nebo parapetu lepením z polystyrenových desek nebo z kombinovaných desek hloubky špalet přes 200 do 400 mm, tloušťky desek do 40 mm</t>
  </si>
  <si>
    <t>(1,445+2*2,445)*1                                                  "dveře"</t>
  </si>
  <si>
    <t>(1,175+0,87)*2*(25+27)</t>
  </si>
  <si>
    <t>(1,255+0,77)*2*7</t>
  </si>
  <si>
    <t>(1,255+0,87)*2*5</t>
  </si>
  <si>
    <t>Součet</t>
  </si>
  <si>
    <t>28376439</t>
  </si>
  <si>
    <t>deska z polystyrénu XPS, hrana rovná a strukturovaný povrch 250kPa tl 40mm</t>
  </si>
  <si>
    <t>-1760737783</t>
  </si>
  <si>
    <t>fig15*0,30*1,1</t>
  </si>
  <si>
    <t>7</t>
  </si>
  <si>
    <t>622251101</t>
  </si>
  <si>
    <t>Příplatek k cenám kontaktního zateplení vnějších stěn za zápustnou montáž a použití tepelněizolačních zátek z polystyrenu</t>
  </si>
  <si>
    <t>-492802552</t>
  </si>
  <si>
    <t>Montáž kontaktního zateplení lepením a mechanickým kotvením Příplatek k cenám za zápustnou montáž kotev s použitím tepelněizolačních zátek na vnější stěny z polystyrenu</t>
  </si>
  <si>
    <t>622251231</t>
  </si>
  <si>
    <t>Montáž každé další kotvy přes 8 ks/m2 zápustné kotvení kontaktního zateplení vnějších stěn</t>
  </si>
  <si>
    <t>kus</t>
  </si>
  <si>
    <t>737475921</t>
  </si>
  <si>
    <t>Montáž kontaktního zateplení lepením a mechanickým kotvením montáž každé další kotvy přes 8 ks/m2 vnějších stěn zápustné kotvení</t>
  </si>
  <si>
    <t>fig11*2</t>
  </si>
  <si>
    <t>fig12*2</t>
  </si>
  <si>
    <t>9</t>
  </si>
  <si>
    <t>59051214</t>
  </si>
  <si>
    <t>hmoždinka ETA univerzální šroubovací fasádní s kovovým trnem pro montáž TI 8x60x215mm</t>
  </si>
  <si>
    <t>CS ÚRS 2021 02</t>
  </si>
  <si>
    <t>-1868145098</t>
  </si>
  <si>
    <t>10</t>
  </si>
  <si>
    <t>59051390</t>
  </si>
  <si>
    <t>zátka EPS pro montáž TI D 65mm</t>
  </si>
  <si>
    <t>-652278444</t>
  </si>
  <si>
    <t>11</t>
  </si>
  <si>
    <t>622252002</t>
  </si>
  <si>
    <t>Montáž profilů kontaktního zateplení lepených</t>
  </si>
  <si>
    <t>-2130017996</t>
  </si>
  <si>
    <t>Montáž profilů kontaktního zateplení ostatních stěnových, dilatačních apod. lepených do tmelu</t>
  </si>
  <si>
    <t>4,5*2+3,0*6                                                                "SO 01"</t>
  </si>
  <si>
    <t>1,5*4                                                                             "SO 03"</t>
  </si>
  <si>
    <t>Mezisoučet                                                          "rohová lišta - SO 01, 03"</t>
  </si>
  <si>
    <t xml:space="preserve">(1,175+0,87*2)*(25+27)                                    </t>
  </si>
  <si>
    <t>(1,255+0,77*2)*7</t>
  </si>
  <si>
    <t>(1,255+0,87*2)*5</t>
  </si>
  <si>
    <t>Mezisoučet                                                            "začišťovací lišta - SO 01"</t>
  </si>
  <si>
    <t>1,175*(25+27)</t>
  </si>
  <si>
    <t>1,255*7</t>
  </si>
  <si>
    <t>1,255*5</t>
  </si>
  <si>
    <t>Mezisoučet                                                            "parapetní lišta - SO 01"</t>
  </si>
  <si>
    <t>12</t>
  </si>
  <si>
    <t>63127464</t>
  </si>
  <si>
    <t>profil rohový Al s výztužnou tkaninou š 100/100mm</t>
  </si>
  <si>
    <t>966142152</t>
  </si>
  <si>
    <t>profil rohový Al 15x15mm s výztužnou tkaninou š 100mm pro ETICS</t>
  </si>
  <si>
    <t>fig22*1,05</t>
  </si>
  <si>
    <t>13</t>
  </si>
  <si>
    <t>59051510</t>
  </si>
  <si>
    <t>profil začišťovací s okapnicí PVC s výztužnou tkaninou pro nadpraží ETICS</t>
  </si>
  <si>
    <t>-1246185213</t>
  </si>
  <si>
    <t>fig23*1,05</t>
  </si>
  <si>
    <t>14</t>
  </si>
  <si>
    <t>59051512</t>
  </si>
  <si>
    <t>profil začišťovací s okapnicí PVC s výztužnou tkaninou pro parapet ETICS</t>
  </si>
  <si>
    <t>1031155898</t>
  </si>
  <si>
    <t>fig24*1,05</t>
  </si>
  <si>
    <t>622321101</t>
  </si>
  <si>
    <t>Vápenocementová omítka hrubá jednovrstvá nezatřená vnějších stěn nanášená ručně</t>
  </si>
  <si>
    <t>-1635207072</t>
  </si>
  <si>
    <t>Omítka vápenocementová vnějších ploch  nanášená ručně jednovrstvá, tloušťky do 15 mm hrubá nezatřená stěn</t>
  </si>
  <si>
    <t>16</t>
  </si>
  <si>
    <t>622511112</t>
  </si>
  <si>
    <t>Tenkovrstvá akrylátová mozaiková střednězrnná omítka vnějších stěn</t>
  </si>
  <si>
    <t>808168234</t>
  </si>
  <si>
    <t>Omítka tenkovrstvá akrylátová vnějších ploch  probarvená bez penetrace mozaiková střednězrnná stěn</t>
  </si>
  <si>
    <t>17</t>
  </si>
  <si>
    <t>629991011</t>
  </si>
  <si>
    <t>Zakrytí výplní otvorů a svislých ploch fólií přilepenou lepící páskou</t>
  </si>
  <si>
    <t>-1127167699</t>
  </si>
  <si>
    <t>Zakrytí vnějších ploch před znečištěním  včetně pozdějšího odkrytí výplní otvorů a svislých ploch fólií přilepenou lepící páskou</t>
  </si>
  <si>
    <t>1,175*0,87*(25+27)</t>
  </si>
  <si>
    <t>1,255*0,77*7</t>
  </si>
  <si>
    <t>1,255*0,87*5</t>
  </si>
  <si>
    <t>18</t>
  </si>
  <si>
    <t>629995101</t>
  </si>
  <si>
    <t>Očištění vnějších ploch tlakovou vodou</t>
  </si>
  <si>
    <t>-828229527</t>
  </si>
  <si>
    <t>Očištění vnějších ploch tlakovou vodou omytím</t>
  </si>
  <si>
    <t>((20,03+84,58+3,9+5,95)*2-6,205-9,075)*(3,5-1,5)</t>
  </si>
  <si>
    <t>(0,34+8,835+0,65+0,14+7,15)*(5,0-3,5)         "prohloubení kolem kotelny"</t>
  </si>
  <si>
    <t>Mezisoučet                                             "SO 01 pod terénem"</t>
  </si>
  <si>
    <t>19,22*(3,8-(1,6+0,5)/2)                                    "J"</t>
  </si>
  <si>
    <t>(19,22-3,116)*(3,8-(1,4+0,7)/2)                    "S"</t>
  </si>
  <si>
    <t>(29,336-19,22)*(1,0-0,5)                                  "J"</t>
  </si>
  <si>
    <t>(29,336-19,22)*(1,0-0,5)                                 "S"</t>
  </si>
  <si>
    <t>Mezisoučet                                            "SO 02 pod terénem"</t>
  </si>
  <si>
    <t>((39,18+13,435)*2-9,075)*(1,4-0,6)</t>
  </si>
  <si>
    <t xml:space="preserve">Mezisoučet                                             "SO 03 pod terénem"   </t>
  </si>
  <si>
    <t>((20,03+84,58+3,9+5,95)*2-6,205-9,075)*(1,5-0,525)</t>
  </si>
  <si>
    <t>-1,445*2,445*1                                                  "dveře"</t>
  </si>
  <si>
    <t>-1,175*0,87*(25+27)</t>
  </si>
  <si>
    <t>-1,255*0,77*7</t>
  </si>
  <si>
    <t>-1,255*0,87*5</t>
  </si>
  <si>
    <t>Mezisoučet                                            "SO 01 nad terénem"</t>
  </si>
  <si>
    <t>19,22*(1,6-0,0+0,5-0,0)/2                               "J"</t>
  </si>
  <si>
    <t>(19,22-3,116)*(1,4-0,0+0,7-0,0)/2               "S"</t>
  </si>
  <si>
    <t>(29,336-19,22)*(0,5-0,0)                                 "J"</t>
  </si>
  <si>
    <t>(29,336-19,22)*(0,5-0,0)                                 "S"</t>
  </si>
  <si>
    <t>(17,0+17,0)*0                                                "propojovací krček"</t>
  </si>
  <si>
    <t>Mezisoučet                                            "SO 02 nad terénem"</t>
  </si>
  <si>
    <t>((39,18+13,435)*2-9,075)*(0,2+0,6)</t>
  </si>
  <si>
    <t xml:space="preserve">Mezisoučet                                             "SO 03 nad terénem"   </t>
  </si>
  <si>
    <t>Ostatní konstrukce a práce, bourání</t>
  </si>
  <si>
    <t>19</t>
  </si>
  <si>
    <t>978015391</t>
  </si>
  <si>
    <t>Otlučení (osekání) vnější vápenné nebo vápenocementové omítky stupně členitosti 1 a 2 v rozsahu přes 80 do 100 %</t>
  </si>
  <si>
    <t>1249867633</t>
  </si>
  <si>
    <t>Otlučení vápenných nebo vápenocementových omítek vnějších ploch s vyškrabáním spar a s očištěním zdiva stupně členitosti 1 a 2, v rozsahu přes 80 do 100 %</t>
  </si>
  <si>
    <t>997</t>
  </si>
  <si>
    <t>Doprava suti a vybouraných hmot</t>
  </si>
  <si>
    <t>20</t>
  </si>
  <si>
    <t>997013151</t>
  </si>
  <si>
    <t>Vnitrostaveništní doprava suti a vybouraných hmot pro budovy v do 6 m s omezením mechanizace</t>
  </si>
  <si>
    <t>t</t>
  </si>
  <si>
    <t>-1710580439</t>
  </si>
  <si>
    <t>Vnitrostaveništní doprava suti a vybouraných hmot  vodorovně do 50 m svisle s omezením mechanizace pro budovy a haly výšky do 6 m</t>
  </si>
  <si>
    <t>997013501</t>
  </si>
  <si>
    <t>Odvoz suti a vybouraných hmot na skládku nebo meziskládku do 1 km se složením</t>
  </si>
  <si>
    <t>1091178913</t>
  </si>
  <si>
    <t>Odvoz suti a vybouraných hmot na skládku nebo meziskládku  se složením, na vzdálenost do 1 km</t>
  </si>
  <si>
    <t>22</t>
  </si>
  <si>
    <t>997013509</t>
  </si>
  <si>
    <t>Příplatek k odvozu suti a vybouraných hmot na skládku ZKD 1 km přes 1 km</t>
  </si>
  <si>
    <t>1151711739</t>
  </si>
  <si>
    <t>Odvoz suti a vybouraných hmot na skládku nebo meziskládku  se složením, na vzdálenost Příplatek k ceně za každý další i započatý 1 km přes 1 km</t>
  </si>
  <si>
    <t>53,139*19 'Přepočtené koeficientem množství</t>
  </si>
  <si>
    <t>23</t>
  </si>
  <si>
    <t>997013863</t>
  </si>
  <si>
    <t>Poplatek za uložení stavebního odpadu na recyklační skládce (skládkovné) cihelného kód odpadu  17 01 02</t>
  </si>
  <si>
    <t>-125996068</t>
  </si>
  <si>
    <t>Poplatek za uložení stavebního odpadu na recyklační skládce (skládkovné) cihelného zatříděného do Katalogu odpadů pod kódem 17 01 02</t>
  </si>
  <si>
    <t>998</t>
  </si>
  <si>
    <t>Přesun hmot</t>
  </si>
  <si>
    <t>24</t>
  </si>
  <si>
    <t>998011008</t>
  </si>
  <si>
    <t>Přesun hmot pro budovy zděné s omezením mechanizace pro budovy v do 6 m</t>
  </si>
  <si>
    <t>713117373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</si>
  <si>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</si>
  <si>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PSV</t>
  </si>
  <si>
    <t>Práce a dodávky PSV</t>
  </si>
  <si>
    <t>711</t>
  </si>
  <si>
    <t>Izolace proti vodě, vlhkosti a plynům</t>
  </si>
  <si>
    <t>25</t>
  </si>
  <si>
    <t>711112001</t>
  </si>
  <si>
    <t>Provedení izolace proti zemní vlhkosti svislé za studena nátěrem penetračním</t>
  </si>
  <si>
    <t>226025670</t>
  </si>
  <si>
    <t>Provedení izolace proti zemní vlhkosti natěradly a tmely za studena  na ploše svislé S nátěrem penetračním</t>
  </si>
  <si>
    <t>26</t>
  </si>
  <si>
    <t>11163150</t>
  </si>
  <si>
    <t>lak penetrační asfaltový</t>
  </si>
  <si>
    <t>32</t>
  </si>
  <si>
    <t>-87356641</t>
  </si>
  <si>
    <t>fig11*0,00035</t>
  </si>
  <si>
    <t>27</t>
  </si>
  <si>
    <t>711142559</t>
  </si>
  <si>
    <t>Provedení izolace proti zemní vlhkosti pásy přitavením svislé NAIP</t>
  </si>
  <si>
    <t>2133471035</t>
  </si>
  <si>
    <t>Provedení izolace proti zemní vlhkosti pásy přitavením  NAIP na ploše svislé S</t>
  </si>
  <si>
    <t>28</t>
  </si>
  <si>
    <t>62853004</t>
  </si>
  <si>
    <t>pás asfaltový natavitelný modifikovaný SBS tl 4,0mm s vložkou ze skleněné tkaniny a spalitelnou PE fólií nebo jemnozrnným minerálním posypem na horním povrchu</t>
  </si>
  <si>
    <t>553592849</t>
  </si>
  <si>
    <t>fig11*1,20*2</t>
  </si>
  <si>
    <t>29</t>
  </si>
  <si>
    <t>711161215</t>
  </si>
  <si>
    <t>Izolace proti zemní vlhkosti nopovou fólií svislá, nopek v 20,0 mm, tl do 1,0 mm</t>
  </si>
  <si>
    <t>-1053838727</t>
  </si>
  <si>
    <t>Izolace proti zemní vlhkosti a beztlakové vodě nopovými fóliemi na ploše svislé S vrstva ochranná, odvětrávací a drenážní výška nopku 20,0 mm, tl. fólie do 1,0 mm</t>
  </si>
  <si>
    <t>30</t>
  </si>
  <si>
    <t>711161384</t>
  </si>
  <si>
    <t>Izolace proti zemní vlhkosti nopovou fólií ukončení provětrávací lištou</t>
  </si>
  <si>
    <t>1564187515</t>
  </si>
  <si>
    <t>Izolace proti zemní vlhkosti a beztlakové vodě nopovými fóliemi ostatní ukončení izolace provětrávací lištou</t>
  </si>
  <si>
    <t>((20,03+84,58+3,9+5,95)*2-6,205-9,075)</t>
  </si>
  <si>
    <t>(0,34+8,835+0,65+0,14+7,15)         "prohloubení kolem kotelny"</t>
  </si>
  <si>
    <t>19,22                                    "J"</t>
  </si>
  <si>
    <t>(19,22-3,116)                    "S"</t>
  </si>
  <si>
    <t>(29,336-19,22)                                  "J"</t>
  </si>
  <si>
    <t>(29,336-19,22)                                 "S"</t>
  </si>
  <si>
    <t>((39,18+13,435)*2-9,075)</t>
  </si>
  <si>
    <t>31</t>
  </si>
  <si>
    <t>711491272</t>
  </si>
  <si>
    <t>Provedení doplňků izolace proti vodě na ploše svislé z textilií vrstva ochranná</t>
  </si>
  <si>
    <t>-1170785541</t>
  </si>
  <si>
    <t>Provedení doplňků izolace proti vodě textilií na ploše svislé S vrstva ochranná</t>
  </si>
  <si>
    <t>69311068</t>
  </si>
  <si>
    <t>geotextilie netkaná separační, ochranná, filtrační, drenážní PP 300g/m2</t>
  </si>
  <si>
    <t>-849387967</t>
  </si>
  <si>
    <t>fig11*1,1</t>
  </si>
  <si>
    <t>998711101</t>
  </si>
  <si>
    <t>Přesun hmot tonážní pro izolace proti vodě, vlhkosti a plynům v objektech v do 6 m</t>
  </si>
  <si>
    <t>-1062009316</t>
  </si>
  <si>
    <t>Přesun hmot pro izolace proti vodě, vlhkosti a plynům stanovený z hmotnosti přesunovaného materiálu vodorovná dopravní vzdálenost do 50 m v objektech výšky do 6 m</t>
  </si>
  <si>
    <t>764</t>
  </si>
  <si>
    <t>Konstrukce klempířské</t>
  </si>
  <si>
    <t>34</t>
  </si>
  <si>
    <t>7642264031</t>
  </si>
  <si>
    <t>Oplechování soklu KZS z eloxovaného AL plechu rš 250 mm</t>
  </si>
  <si>
    <t>-361516184</t>
  </si>
  <si>
    <t>Oplechování parapetů z hliníkového plechu rovných mechanicky kotvené, bez rohů rš 250 mm</t>
  </si>
  <si>
    <t>7,15*2+0,65+31,965+32,11+0,79+7,59+10,345+12,58+5,95*2+59,42+0,71+2,515+19,38                "K114-K126"</t>
  </si>
  <si>
    <t>15,77+10,55+12,2+16,135                    "K213-K216"</t>
  </si>
  <si>
    <t>19,81+13,515*2+39,26+10,38              "K301-K304"</t>
  </si>
  <si>
    <t>35</t>
  </si>
  <si>
    <t>998764101</t>
  </si>
  <si>
    <t>Přesun hmot tonážní pro konstrukce klempířské v objektech v do 6 m</t>
  </si>
  <si>
    <t>1589579534</t>
  </si>
  <si>
    <t>Přesun hmot pro konstrukce klempířské stanovený z hmotnosti přesunovaného materiálu vodorovná dopravní vzdálenost do 50 m v objektech výšky do 6 m</t>
  </si>
  <si>
    <t>fig49</t>
  </si>
  <si>
    <t>sanační omítka vnitřních stěn</t>
  </si>
  <si>
    <t>298,845</t>
  </si>
  <si>
    <t>fig490</t>
  </si>
  <si>
    <t>malba na sanační omítce</t>
  </si>
  <si>
    <t>395,542</t>
  </si>
  <si>
    <t>b - Stavební část - podlaží 1.p.p.- 4.n.p.</t>
  </si>
  <si>
    <t xml:space="preserve">    713 - Izolace tepelné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</si>
  <si>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</si>
  <si>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</si>
  <si>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</si>
  <si>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</si>
  <si>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</si>
  <si>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612131151</t>
  </si>
  <si>
    <t>Sanační postřik vnitřních stěn nanášený celoplošně ručně</t>
  </si>
  <si>
    <t>-855801606</t>
  </si>
  <si>
    <t>Sanační postřik vnitřních omítaných ploch vápenocementový nanášený ručně celoplošně stěn</t>
  </si>
  <si>
    <t>61,0*1,8                                               "0135,0140,0142"</t>
  </si>
  <si>
    <t>(4,16+0,65+11,565+0,17+7,91+0,17+11,64+0,65+4,46+0,18+1,905+0,18+2,225+0,34+4,355+0,34+4,025)*1,8    "0109,0110,0111,0114,0115,0116,0119,0120,0121"</t>
  </si>
  <si>
    <t>6,575*2,0                      "0121"</t>
  </si>
  <si>
    <t>3,5*2,0                           "0135"</t>
  </si>
  <si>
    <t>(8,775+6,565)*2,0       "0101"</t>
  </si>
  <si>
    <t>(1,765+1,825+2,505+2,03+3,415+2,885+3,85+1,4)*2,0   "0129,0130,0131,0132,0133,0134"</t>
  </si>
  <si>
    <t>612324111</t>
  </si>
  <si>
    <t>Sanační omítka podkladní vnitřních stěn nanášená ručně</t>
  </si>
  <si>
    <t>-1148447162</t>
  </si>
  <si>
    <t>Omítka sanační vnitřních ploch podkladní (vyrovnávací) tloušťky do 10 mm nanášená ručně svislých konstrukcí stěn</t>
  </si>
  <si>
    <t>612325131</t>
  </si>
  <si>
    <t>Omítka sanační jádrová vnitřních stěn nanášená ručně</t>
  </si>
  <si>
    <t>662866346</t>
  </si>
  <si>
    <t>Omítka sanační vnitřních ploch jádrová tloušťky do 15 mm nanášená ručně svislých konstrukcí stěn</t>
  </si>
  <si>
    <t>612325191</t>
  </si>
  <si>
    <t>Příplatek k sanační jádrové omítce vnitřních stěn za každých dalších 5 mm tloušťky přes 15 mm ručně</t>
  </si>
  <si>
    <t>-1380979226</t>
  </si>
  <si>
    <t>Omítka sanační vnitřních ploch jádrová Příplatek k cenám za každých dalších i započatých 5 mm tloušťky omítky přes 15 mm stěn</t>
  </si>
  <si>
    <t>612328131</t>
  </si>
  <si>
    <t>Potažení vnitřních stěn sanačním štukem tloušťky do 3 mm</t>
  </si>
  <si>
    <t>963515072</t>
  </si>
  <si>
    <t>Potažení vnitřních ploch sanačním štukem tloušťky do 3 mm svislých konstrukcí stěn</t>
  </si>
  <si>
    <t>619996145</t>
  </si>
  <si>
    <t>Ochrana konstrukcí nebo samostatných prvků obalením geotextilií</t>
  </si>
  <si>
    <t>1272906475</t>
  </si>
  <si>
    <t>Ochrana stavebních konstrukcí a samostatných prvků včetně pozdějšího odstranění obalením geotextilií samostatných konstrukcí a prvků</t>
  </si>
  <si>
    <t>84,58*20,03-7,15*0,65*2-59,42*5,95                  "1.p.p."</t>
  </si>
  <si>
    <t>952901111</t>
  </si>
  <si>
    <t>Vyčištění budov bytové a občanské výstavby při výšce podlaží do 4 m</t>
  </si>
  <si>
    <t>-1171189747</t>
  </si>
  <si>
    <t>Vyčištění budov nebo objektů před předáním do užívání  budov bytové nebo občanské výstavby, světlé výšky podlaží do 4 m</t>
  </si>
  <si>
    <t>(84,58*20,03-7,15*0,65*2-59,42*5,95)/3           "4.n.p. - půda"</t>
  </si>
  <si>
    <t>952902611</t>
  </si>
  <si>
    <t>Čištění budov vysátí prachu z ostatních ploch</t>
  </si>
  <si>
    <t>658619588</t>
  </si>
  <si>
    <t>Čištění budov při provádění oprav a udržovacích prací  vysátím prachu z ostatních ploch</t>
  </si>
  <si>
    <t>1206,64                                   "1401"</t>
  </si>
  <si>
    <t>978013191</t>
  </si>
  <si>
    <t>Otlučení (osekání) vnitřní vápenné nebo vápenocementové omítky stěn v rozsahu přes 50 do 100 %</t>
  </si>
  <si>
    <t>1910956665</t>
  </si>
  <si>
    <t>Otlučení vápenných nebo vápenocementových omítek vnitřních ploch stěn s vyškrabáním spar, s očištěním zdiva, v rozsahu přes 50 do 100 %</t>
  </si>
  <si>
    <t>997013156</t>
  </si>
  <si>
    <t>Vnitrostaveništní doprava suti a vybouraných hmot pro budovy v přes 18 do 21 m s omezením mechanizace</t>
  </si>
  <si>
    <t>-963100062</t>
  </si>
  <si>
    <t>Vnitrostaveništní doprava suti a vybouraných hmot  vodorovně do 50 m svisle s omezením mechanizace pro budovy a haly výšky přes 18 do 21 m</t>
  </si>
  <si>
    <t>-1482520729</t>
  </si>
  <si>
    <t>-358612504</t>
  </si>
  <si>
    <t>18,906*20 'Přepočtené koeficientem množství</t>
  </si>
  <si>
    <t>997013811</t>
  </si>
  <si>
    <t>Poplatek za uložení na skládce (skládkovné) stavebního odpadu dřevěného kód odpadu 17 02 01</t>
  </si>
  <si>
    <t>-333633197</t>
  </si>
  <si>
    <t>Poplatek za uložení stavebního odpadu na skládce (skládkovné) dřevěného zatříděného do Katalogu odpadů pod kódem 17 02 01</t>
  </si>
  <si>
    <t>997013869</t>
  </si>
  <si>
    <t>Poplatek za uložení stavebního odpadu na recyklační skládce (skládkovné) ze směsí betonu, cihel a keramických výrobků kód odpadu 17 01 07</t>
  </si>
  <si>
    <t>922328772</t>
  </si>
  <si>
    <t>Poplatek za uložení stavebního odpadu na recyklační skládce (skládkovné) ze směsí nebo oddělených frakcí betonu, cihel a keramických výrobků zatříděného do Katalogu odpadů pod kódem 17 01 07</t>
  </si>
  <si>
    <t>998011010</t>
  </si>
  <si>
    <t>Přesun hmot pro budovy zděné s omezením mechanizace pro budovy v přes 12 do 24 m</t>
  </si>
  <si>
    <t>825339346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</si>
  <si>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</si>
  <si>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713</t>
  </si>
  <si>
    <t>Izolace tepelné</t>
  </si>
  <si>
    <t>713122111</t>
  </si>
  <si>
    <t>Parotěsná vrstva pro pochozí půdy vodorovná</t>
  </si>
  <si>
    <t>-1106017851</t>
  </si>
  <si>
    <t>Izolace pro pochozí půdy parotěsná vrstva na ploše vodorovné V</t>
  </si>
  <si>
    <t>713122112</t>
  </si>
  <si>
    <t>Parotěsná vrstva pro pochozí půdy svislá</t>
  </si>
  <si>
    <t>-1041007207</t>
  </si>
  <si>
    <t>Izolace pro pochozí půdy parotěsná vrstva na ploše svislé S</t>
  </si>
  <si>
    <t>(7,06+70,87+7,06-0,75*2+19,79-0,75+5,75)*2*0,5                   "1401"</t>
  </si>
  <si>
    <t>713122124</t>
  </si>
  <si>
    <t>Nosný rošt z EPS trámců pro pochozí půdy tl 280 mm</t>
  </si>
  <si>
    <t>1036178095</t>
  </si>
  <si>
    <t>Izolace pro pochozí půdy nosný rošt z EPS trámců, osová vzdálenost trámů do 600 mm tloušťky 280 mm</t>
  </si>
  <si>
    <t>713122134</t>
  </si>
  <si>
    <t>Izolace tepelná vkládaná mezi rošt z EPS pochozí půdy dvouvrstvá tl 280 mm</t>
  </si>
  <si>
    <t>151382306</t>
  </si>
  <si>
    <t>Izolace pro pochozí půdy izolace tepelná vkládaná mezi rošty z EPS dvouvrstvá tloušťky 280 mm</t>
  </si>
  <si>
    <t>713122141</t>
  </si>
  <si>
    <t>Dřevěná prka lepená na rošt z EPS trámců</t>
  </si>
  <si>
    <t>416106575</t>
  </si>
  <si>
    <t>Izolace pro pochozí půdy prkna dřevěná lepená na rošt z EPS trámců pomocí nízkoexpanzní pěny</t>
  </si>
  <si>
    <t>998713103</t>
  </si>
  <si>
    <t>Přesun hmot tonážní pro izolace tepelné v objektech v přes 12 do 24 m</t>
  </si>
  <si>
    <t>2118400537</t>
  </si>
  <si>
    <t>Přesun hmot pro izolace tepelné stanovený z hmotnosti přesunovaného materiálu vodorovná dopravní vzdálenost do 50 m v objektech výšky přes 12 m do 24 m</t>
  </si>
  <si>
    <t>762</t>
  </si>
  <si>
    <t>Konstrukce tesařské</t>
  </si>
  <si>
    <t>762511274</t>
  </si>
  <si>
    <t>Podlahové kce podkladové z desek OSB tl 18 mm broušených na pero a drážku šroubovaných</t>
  </si>
  <si>
    <t>1596122717</t>
  </si>
  <si>
    <t>Podlahové konstrukce podkladové z dřevoštěpkových desek OSB jednovrstvých šroubovaných na pero a drážku broušených, tloušťky desky 18 mm</t>
  </si>
  <si>
    <t>762511276</t>
  </si>
  <si>
    <t>Podlahové kce podkladové z desek OSB tl 22 mm broušených na pero a drážku šroubovaných</t>
  </si>
  <si>
    <t>1284600578</t>
  </si>
  <si>
    <t>Podlahové konstrukce podkladové z dřevoštěpkových desek OSB jednovrstvých šroubovaných na pero a drážku broušených, tloušťky desky 22 mm</t>
  </si>
  <si>
    <t>998762103</t>
  </si>
  <si>
    <t>Přesun hmot tonážní pro kce tesařské v objektech v přes 12 do 24 m</t>
  </si>
  <si>
    <t>760186216</t>
  </si>
  <si>
    <t>Přesun hmot pro konstrukce tesařské  stanovený z hmotnosti přesunovaného materiálu vodorovná dopravní vzdálenost do 50 m v objektech výšky přes 12 do 24 m</t>
  </si>
  <si>
    <t>7642264041</t>
  </si>
  <si>
    <t>Oplechování parapetů rovných z eloxovaného AL rš 330 mm</t>
  </si>
  <si>
    <t>577748682</t>
  </si>
  <si>
    <t>Oplechování parapetů z hliníkového plechu rovných mechanicky kotvené, bez rohů rš 330 mm</t>
  </si>
  <si>
    <t>1,30*2                                   "K103"</t>
  </si>
  <si>
    <t>1,23*25                                 "K104"</t>
  </si>
  <si>
    <t>7642264051</t>
  </si>
  <si>
    <t>Oplechování parapetů rovných z eloxovaného AL rš 400 mm</t>
  </si>
  <si>
    <t>-710314416</t>
  </si>
  <si>
    <t>Oplechování parapetů z hliníkového plechu rovných mechanicky kotvené, bez rohů rš 400 mm</t>
  </si>
  <si>
    <t>1,31*5                                 "K105"</t>
  </si>
  <si>
    <t>1,31*3                                 "K106"</t>
  </si>
  <si>
    <t>1,32*2                                 "K107"</t>
  </si>
  <si>
    <t>1,23*1                                 "K109"</t>
  </si>
  <si>
    <t>1,31*2                                 "K112"</t>
  </si>
  <si>
    <t>1,23*26                               "K113"</t>
  </si>
  <si>
    <t>7642264071</t>
  </si>
  <si>
    <t>Oplechování parapetů rovných z eloxovaného AL rš 670 mm</t>
  </si>
  <si>
    <t>202311475</t>
  </si>
  <si>
    <t>Oplechování parapetů z hliníkového plechu rovných mechanicky kotvené, bez rohů rš 670 mm</t>
  </si>
  <si>
    <t>1,30*2                                 "K111"</t>
  </si>
  <si>
    <t>764528423</t>
  </si>
  <si>
    <t>Svody kruhové včetně objímek, kolen, odskoků z Al plechu průměru 120 mm</t>
  </si>
  <si>
    <t>-1822347197</t>
  </si>
  <si>
    <t>Svod z hliníkového plechu včetně objímek, kolen a odskoků kruhový, průměru 120 mm</t>
  </si>
  <si>
    <t>1,75*8                                     "K127"</t>
  </si>
  <si>
    <t>998764103</t>
  </si>
  <si>
    <t>Přesun hmot tonážní pro konstrukce klempířské v objektech v přes 12 do 24 m</t>
  </si>
  <si>
    <t>-2143408076</t>
  </si>
  <si>
    <t>Přesun hmot pro konstrukce klempířské stanovený z hmotnosti přesunovaného materiálu vodorovná dopravní vzdálenost do 50 m v objektech výšky přes 12 do 24 m</t>
  </si>
  <si>
    <t>766</t>
  </si>
  <si>
    <t>Konstrukce truhlářské</t>
  </si>
  <si>
    <t>766411811</t>
  </si>
  <si>
    <t>Demontáž truhlářského obložení stěn z panelů plochy do 1,5 m2</t>
  </si>
  <si>
    <t>-549299158</t>
  </si>
  <si>
    <t>Demontáž obložení stěn  panely, plochy do 1,5 m2</t>
  </si>
  <si>
    <t>766411822</t>
  </si>
  <si>
    <t>Demontáž truhlářského obložení stěn podkladových roštů</t>
  </si>
  <si>
    <t>154657721</t>
  </si>
  <si>
    <t>Demontáž obložení stěn  podkladových roštů</t>
  </si>
  <si>
    <t>767</t>
  </si>
  <si>
    <t>Konstrukce zámečnické</t>
  </si>
  <si>
    <t>767223201</t>
  </si>
  <si>
    <t>Montáž přímého kovového zábradlí do zdiva nebo lehčeného betonu na schodišti v interiéru</t>
  </si>
  <si>
    <t>-375450153</t>
  </si>
  <si>
    <t>Montáž zábradlí přímého v interiéru na schodišti kotveného do zdiva nebo lehčeného betonu</t>
  </si>
  <si>
    <t>7,6                                              "Z09"</t>
  </si>
  <si>
    <t>5539990052</t>
  </si>
  <si>
    <t>zábradlí ocelové - Z09</t>
  </si>
  <si>
    <t>-1211255214</t>
  </si>
  <si>
    <t>zábradlí ocelové</t>
  </si>
  <si>
    <t>767661811</t>
  </si>
  <si>
    <t>Demontáž mříží pevných nebo otevíravých</t>
  </si>
  <si>
    <t>1250254273</t>
  </si>
  <si>
    <t>767662110</t>
  </si>
  <si>
    <t>Montáž mříží pevných šroubovaných</t>
  </si>
  <si>
    <t>1731081594</t>
  </si>
  <si>
    <t>Montáž mříží pevných, připevněných šroubováním</t>
  </si>
  <si>
    <t>1,1*0,8*(26+26)                                              "Z02"</t>
  </si>
  <si>
    <t>1,2*0,7*5                                                           "Z03"</t>
  </si>
  <si>
    <t>1,2*0,8*3                                                           "Z04"</t>
  </si>
  <si>
    <t>36</t>
  </si>
  <si>
    <t>553423101</t>
  </si>
  <si>
    <t>mříže na okna pozinkované</t>
  </si>
  <si>
    <t>-413934853</t>
  </si>
  <si>
    <t>pole plotové kovové 1200x2000mm</t>
  </si>
  <si>
    <t>37</t>
  </si>
  <si>
    <t>767810113</t>
  </si>
  <si>
    <t>Montáž mřížek větracích čtyřhranných průřezu přes 0,04 do 0,09 m2</t>
  </si>
  <si>
    <t>-822393902</t>
  </si>
  <si>
    <t>Montáž větracích mřížek ocelových  čtyřhranných, průřezu přes 0,04 do 0,09 m2</t>
  </si>
  <si>
    <t>1                                           "OS 6"</t>
  </si>
  <si>
    <t>38</t>
  </si>
  <si>
    <t>553414251</t>
  </si>
  <si>
    <t>mřížka ventilace protidešťová - OS 6</t>
  </si>
  <si>
    <t>148689593</t>
  </si>
  <si>
    <t>mřížka větrací nerezová se síťovinou 250x250mm</t>
  </si>
  <si>
    <t>39</t>
  </si>
  <si>
    <t>998767103</t>
  </si>
  <si>
    <t>Přesun hmot tonážní pro zámečnické konstrukce v objektech v přes 12 do 24 m</t>
  </si>
  <si>
    <t>-2089463850</t>
  </si>
  <si>
    <t>Přesun hmot pro zámečnické konstrukce  stanovený z hmotnosti přesunovaného materiálu vodorovná dopravní vzdálenost do 50 m v objektech výšky přes 12 do 24 m</t>
  </si>
  <si>
    <t>784</t>
  </si>
  <si>
    <t>Dokončovací práce - malby a tapety</t>
  </si>
  <si>
    <t>40</t>
  </si>
  <si>
    <t>784181111</t>
  </si>
  <si>
    <t>Základní silikátová jednonásobná bezbarvá penetrace podkladu v místnostech v do 3,80 m</t>
  </si>
  <si>
    <t>-1351542668</t>
  </si>
  <si>
    <t>Penetrace podkladu jednonásobná základní silikátová bezbarvá v místnostech výšky do 3,80 m</t>
  </si>
  <si>
    <t>61,0*2,                                               "0135,0140,0142"</t>
  </si>
  <si>
    <t>(4,16+0,65+11,565+0,17+7,91+0,17+11,64+0,65+4,46+0,18+1,905+0,18+2,225+0,34+4,355+0,34+4,025)*2,735    "0109,0110,0111,0114,0115,0116,0119,0120,0121"</t>
  </si>
  <si>
    <t>6,575*2,735                      "0121"</t>
  </si>
  <si>
    <t>3,5*2,735                           "0135"</t>
  </si>
  <si>
    <t>(8,775+6,565)*2,735       "0101"</t>
  </si>
  <si>
    <t>(1,765+1,825+2,505+2,03+3,415+2,885+3,85+1,4)*2,735   "0129,0130,0131,0132,0133,0134"</t>
  </si>
  <si>
    <t>41</t>
  </si>
  <si>
    <t>784321031</t>
  </si>
  <si>
    <t>Dvojnásobné silikátové bílé malby v místnosti v do 3,80 m</t>
  </si>
  <si>
    <t>1458656379</t>
  </si>
  <si>
    <t>Malby silikátové dvojnásobné, bílé v místnostech výšky do 3,80 m</t>
  </si>
  <si>
    <t>HZS</t>
  </si>
  <si>
    <t>Hodinové zúčtovací sazby</t>
  </si>
  <si>
    <t>42</t>
  </si>
  <si>
    <t>HZS1291</t>
  </si>
  <si>
    <t>Hodinová zúčtovací sazba pomocný stavební dělník</t>
  </si>
  <si>
    <t>hod</t>
  </si>
  <si>
    <t>512</t>
  </si>
  <si>
    <t>1347167229</t>
  </si>
  <si>
    <t>Hodinové zúčtovací sazby profesí HSV  zemní a pomocné práce pomocný stavební dělník</t>
  </si>
  <si>
    <t>100                         "práce neobsažené v CS URS - vyklízení stávajícího materiálu na půdě"</t>
  </si>
  <si>
    <t>c - ÚT</t>
  </si>
  <si>
    <t xml:space="preserve">    731 - Ústřední vytápění - kotelny</t>
  </si>
  <si>
    <t xml:space="preserve">    735 - Ústřední vytápění - otopná tělesa</t>
  </si>
  <si>
    <t xml:space="preserve">    783 - Dokončovací práce - nátěry</t>
  </si>
  <si>
    <t>731</t>
  </si>
  <si>
    <t>Ústřední vytápění - kotelny</t>
  </si>
  <si>
    <t>731494928X52</t>
  </si>
  <si>
    <t>Vypuštění vody z části otopné soustavy těles příslušných odboček (stoupaček) v 1.PP, na které jsou napojena otopná tělesa 1.PP (větev učebny, kabinety, chodba, tělocvična) před začátkem demontáží otopných těles 1.PP</t>
  </si>
  <si>
    <t>soubor</t>
  </si>
  <si>
    <t>-515809341</t>
  </si>
  <si>
    <t>731494929X53</t>
  </si>
  <si>
    <t>Napuštění vody do části vypuštěné otopné soustavy, do vypuštěných stoupaček s otop.tělesy (větev učebny, kabinety, chodba, tělocvična) včetně odvzdušnění napouštěných otop.těles v 3.NP</t>
  </si>
  <si>
    <t>76133124</t>
  </si>
  <si>
    <t>735</t>
  </si>
  <si>
    <t>Ústřední vytápění - otopná tělesa</t>
  </si>
  <si>
    <t>735111810</t>
  </si>
  <si>
    <t>Demontáž otopného tělesa litinového článkového</t>
  </si>
  <si>
    <t>800758311</t>
  </si>
  <si>
    <t>Demontáž otopných těles litinových článkových</t>
  </si>
  <si>
    <t xml:space="preserve">101,56         "litinová článková otopná tělesa Kalor K1 500/160 v 1.PP u obvodových zdí  </t>
  </si>
  <si>
    <t xml:space="preserve">                        bez uložení na skládku  pro opětovnou montáž 364 článků</t>
  </si>
  <si>
    <t>1281557541</t>
  </si>
  <si>
    <t xml:space="preserve">15,75         "stávající  litinová článková otopná tělesa staršího typu Slavie 500/150     </t>
  </si>
  <si>
    <t xml:space="preserve">                      v 1.PP u obvodových zdí  bez uložení na skládku pro opětovnou montáž  </t>
  </si>
  <si>
    <t xml:space="preserve">                     75 článků</t>
  </si>
  <si>
    <t>1006154836</t>
  </si>
  <si>
    <t>35,20      "stávající litinová článková otopná tělesa Kalor 900/160 v 1.PP u obvodových</t>
  </si>
  <si>
    <t xml:space="preserve">                   zdí bez uložení na skládku pro opětovnou montáž  </t>
  </si>
  <si>
    <t>735118110</t>
  </si>
  <si>
    <t>Zkoušky těsnosti otopných těles litinových článkových vodou</t>
  </si>
  <si>
    <t>-426316920</t>
  </si>
  <si>
    <t>Otopná tělesa litinová zkoušky těsnosti vodou těles článkových</t>
  </si>
  <si>
    <t>4219597</t>
  </si>
  <si>
    <t>245487621</t>
  </si>
  <si>
    <t>7351191906X01</t>
  </si>
  <si>
    <t>Odpojení a připojení otopného tělesa litinového po nátěru</t>
  </si>
  <si>
    <t>-1766938714</t>
  </si>
  <si>
    <t>Otopná tělesa litinová článková odpojení a připojení po nátěru</t>
  </si>
  <si>
    <t>15,75             "připojovací armatury otopných těles zůstanou zachovány</t>
  </si>
  <si>
    <t>735151821</t>
  </si>
  <si>
    <t>Demontáž otopného tělesa panelového dvouřadého dl do 1500 mm</t>
  </si>
  <si>
    <t>-1773692752</t>
  </si>
  <si>
    <t>Demontáž otopných těles panelových dvouřadých stavební délky do 1500 mm</t>
  </si>
  <si>
    <t>735151822</t>
  </si>
  <si>
    <t>Demontáž otopného tělesa panelového dvouřadého dl přes 1500 do 2820 mm</t>
  </si>
  <si>
    <t>358580841</t>
  </si>
  <si>
    <t>Demontáž otopných těles panelových dvouřadých stavební délky přes 1500 do 2820 mm</t>
  </si>
  <si>
    <t>735191904</t>
  </si>
  <si>
    <t>Vyčištění otopných těles litinových proplachem vodou</t>
  </si>
  <si>
    <t>461479417</t>
  </si>
  <si>
    <t>Ostatní opravy otopných těles vyčištění propláchnutím vodou otopných těles litinových</t>
  </si>
  <si>
    <t>152,51            "demontovaná stávající článková otopná tělesa 1.PP před novým nátěrem</t>
  </si>
  <si>
    <t xml:space="preserve">                           (32 ks otopných tělěs)</t>
  </si>
  <si>
    <t>735191906X01</t>
  </si>
  <si>
    <t>-419394542</t>
  </si>
  <si>
    <t>101,56             "připojovací armatury otopných těles zůstanou zachovány</t>
  </si>
  <si>
    <t>1133308358</t>
  </si>
  <si>
    <t>35,20             "připojovací armatury otopných těles zůstanou zachovány</t>
  </si>
  <si>
    <t>735192911</t>
  </si>
  <si>
    <t>Zpětná montáž otopných těles článkových litinových</t>
  </si>
  <si>
    <t>112755173</t>
  </si>
  <si>
    <t>Ostatní opravy otopných těles zpětná montáž otopných těles článkových litinových</t>
  </si>
  <si>
    <t xml:space="preserve">101,56         "litinová článková otopná tělesa Kalor K1 500/160 bez úpravy počtu  </t>
  </si>
  <si>
    <t xml:space="preserve">                        článků (364 článků)</t>
  </si>
  <si>
    <t>-211201807</t>
  </si>
  <si>
    <t xml:space="preserve">                     bez úpravy počtu článku (75 článků)</t>
  </si>
  <si>
    <t>121766279</t>
  </si>
  <si>
    <t>35,20      "stávající litinová článková otopná tělesa Kalor 900/160 bez úpravy počtu</t>
  </si>
  <si>
    <t xml:space="preserve">                  článků (80 článků)</t>
  </si>
  <si>
    <t>735192923</t>
  </si>
  <si>
    <t>Zpětná montáž otopného tělesa panelového dvouřadého do 1500 mm</t>
  </si>
  <si>
    <t>-364298622</t>
  </si>
  <si>
    <t>Ostatní opravy otopných těles zpětná montáž otopných těles panelových dvouřadých do 1500 mm</t>
  </si>
  <si>
    <t>735192924</t>
  </si>
  <si>
    <t>Zpětná montáž otopného tělesa panelového dvouřadého přes 1500 do 2820 mm</t>
  </si>
  <si>
    <t>1603368703</t>
  </si>
  <si>
    <t>Ostatní opravy otopných těles zpětná montáž otopných těles panelových dvouřadých přes 1500 do 2820 mm</t>
  </si>
  <si>
    <t>998735101</t>
  </si>
  <si>
    <t>Přesun hmot tonážní pro otopná tělesa v objektech v do 6 m</t>
  </si>
  <si>
    <t>789650145</t>
  </si>
  <si>
    <t>Přesun hmot pro otopná tělesa stanovený z hmotnosti přesunovaného materiálu vodorovná dopravní vzdálenost do 50 m v objektech výšky do 6 m</t>
  </si>
  <si>
    <t>998735193</t>
  </si>
  <si>
    <t>Příplatek k přesunu hmot tonážní 735 za zvětšený přesun do 500 m</t>
  </si>
  <si>
    <t>-153258215</t>
  </si>
  <si>
    <t>Přesun hmot pro otopná tělesa stanovený z hmotnosti přesunovaného materiálu Příplatek k cenám za zvětšený přesun přes vymezenou největší dopravní vzdálenost do 500 m</t>
  </si>
  <si>
    <t>783</t>
  </si>
  <si>
    <t>Dokončovací práce - nátěry</t>
  </si>
  <si>
    <t>783601325</t>
  </si>
  <si>
    <t>Odmaštění článkových otopných těles vodou ředitelným odmašťovačem před provedením nátěru</t>
  </si>
  <si>
    <t>-775219072</t>
  </si>
  <si>
    <t>Příprava podkladu otopných těles před provedením nátěrů článkových odmaštěním vodou ředitelným</t>
  </si>
  <si>
    <t>783601422X02</t>
  </si>
  <si>
    <t>Příprava podkladu otopných těles před provedením nátěrů článkových přebroušením stávajícího nátěru před novým nátěrem</t>
  </si>
  <si>
    <t>-1696122428</t>
  </si>
  <si>
    <t>783601713</t>
  </si>
  <si>
    <t>Odmaštění vodou ředitelným odmašťovačem potrubí DN do 50 mm</t>
  </si>
  <si>
    <t>1000292413</t>
  </si>
  <si>
    <t>Příprava podkladu armatur a kovových potrubí před provedením nátěru potrubí do DN 50 mm odmaštěním, odmašťovačem vodou ředitelným</t>
  </si>
  <si>
    <t>95,00                   "stávající potrubí - připojovací potrubí otopných těles v 1.PP</t>
  </si>
  <si>
    <t>od otopného tělesa k pateřnímu rozvodu UT</t>
  </si>
  <si>
    <t>783601822X03</t>
  </si>
  <si>
    <t>Příprava podkladů armatur a kovových potrubí před provedením nátěrů potrubí do DN 50 mm přebroušením stávajícího nátěru před novým nátěrem</t>
  </si>
  <si>
    <t>200625920</t>
  </si>
  <si>
    <t>783606811</t>
  </si>
  <si>
    <t>Odstranění nátěrů z článkových otopných těles obroušením</t>
  </si>
  <si>
    <t>1024636760</t>
  </si>
  <si>
    <t>Odstranění nátěrů z otopných těles článkových obroušením</t>
  </si>
  <si>
    <t>30,51                  "(do 20% celkové opravované plochy)</t>
  </si>
  <si>
    <t>783614111</t>
  </si>
  <si>
    <t>Základní jednonásobný syntetický nátěr článkových otopných těles</t>
  </si>
  <si>
    <t>765294342</t>
  </si>
  <si>
    <t>Základní nátěr otopných těles jednonásobný článkových syntetický</t>
  </si>
  <si>
    <t>783614551</t>
  </si>
  <si>
    <t>Základní jednonásobný syntetický nátěr potrubí DN do 50 mm</t>
  </si>
  <si>
    <t>-1165290405</t>
  </si>
  <si>
    <t>Základní nátěr armatur a kovových potrubí jednonásobný potrubí do DN 50 mm syntetický</t>
  </si>
  <si>
    <t xml:space="preserve">19,00                   "stávající potrubí - připojovací potrubí otopných těles v 1.PP </t>
  </si>
  <si>
    <t>od otopného tělesa k pateřnímu rozvodu UT (do 20% celkové opravované délky)</t>
  </si>
  <si>
    <t>783615551</t>
  </si>
  <si>
    <t>Mezinátěr jednonásobný syntetický nátěr potrubí DN do 50 mm</t>
  </si>
  <si>
    <t>-2049710024</t>
  </si>
  <si>
    <t>Mezinátěr armatur a kovových potrubí potrubí do DN 50 mm syntetický standardní</t>
  </si>
  <si>
    <t>95,00                   "stávající potrubí (100% celkové opravované délky)</t>
  </si>
  <si>
    <t>připojovací potrubí otopných těles v 1.PP od otopného tělesa k pateřnímu rozvodu UT</t>
  </si>
  <si>
    <t>783617111</t>
  </si>
  <si>
    <t>Krycí jednonásobný syntetický nátěr článkových otopných těles</t>
  </si>
  <si>
    <t>361749961</t>
  </si>
  <si>
    <t>Krycí nátěr (email) otopných těles článkových jednonásobný syntetický</t>
  </si>
  <si>
    <t>30,51                 "(do 20% celkové opravované plochy)</t>
  </si>
  <si>
    <t>783617117</t>
  </si>
  <si>
    <t>Krycí dvojnásobný syntetický nátěr článkových otopných těles</t>
  </si>
  <si>
    <t>-27506916</t>
  </si>
  <si>
    <t>Krycí nátěr (email) otopných těles článkových dvojnásobný syntetický</t>
  </si>
  <si>
    <t>783617605</t>
  </si>
  <si>
    <t>Krycí jednonásobný syntetický tepelně odolný nátěr potrubí DN do 50 mm</t>
  </si>
  <si>
    <t>713857517</t>
  </si>
  <si>
    <t>Krycí nátěr (email) armatur a kovových potrubí potrubí do DN 50 mm jednonásobný syntetický tepelně odolný</t>
  </si>
  <si>
    <t>95,00                   "stávající potrubí</t>
  </si>
  <si>
    <t>d - ZTI</t>
  </si>
  <si>
    <t xml:space="preserve">    1 - Zemní práce</t>
  </si>
  <si>
    <t xml:space="preserve">    4 - Vodorovné konstrukce</t>
  </si>
  <si>
    <t xml:space="preserve">    8 - Vedení trubní dálková a přípojná</t>
  </si>
  <si>
    <t xml:space="preserve">    721 - Zdravotechnika - vnitřní kanalizace</t>
  </si>
  <si>
    <t>Zemní práce</t>
  </si>
  <si>
    <t>132151253</t>
  </si>
  <si>
    <t>Hloubení rýh nezapažených š do 2000 mm v hornině třídy těžitelnosti I skupiny 1 a 2 objem do 100 m3 strojně</t>
  </si>
  <si>
    <t>m3</t>
  </si>
  <si>
    <t>-1499690164</t>
  </si>
  <si>
    <t>Hloubení nezapažených rýh šířky přes 800 do 2 000 mm strojně s urovnáním dna do předepsaného profilu a spádu v hornině třídy těžitelnosti I skupiny 1 a 2 přes 50 do 100 m3</t>
  </si>
  <si>
    <t>5*1*2,6</t>
  </si>
  <si>
    <t>151101101</t>
  </si>
  <si>
    <t>Zřízení příložného pažení a rozepření stěn rýh hl do 2 m</t>
  </si>
  <si>
    <t>336186190</t>
  </si>
  <si>
    <t>Zřízení pažení a rozepření stěn rýh pro podzemní vedení příložné pro jakoukoliv mezerovitost, hloubky do 2 m</t>
  </si>
  <si>
    <t>5*3*2</t>
  </si>
  <si>
    <t>151101111</t>
  </si>
  <si>
    <t>Odstranění příložného pažení a rozepření stěn rýh hl do 2 m</t>
  </si>
  <si>
    <t>122773750</t>
  </si>
  <si>
    <t>Odstranění pažení a rozepření stěn rýh pro podzemní vedení s uložením materiálu na vzdálenost do 3 m od kraje výkopu příložné, hloubky do 2 m</t>
  </si>
  <si>
    <t>162751117</t>
  </si>
  <si>
    <t>Vodorovné přemístění přes 9 000 do 10000 m výkopku/sypaniny z horniny třídy těžitelnosti I skupiny 1 až 3</t>
  </si>
  <si>
    <t>1917940479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</si>
  <si>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</si>
  <si>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</si>
  <si>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</si>
  <si>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1278727923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</si>
  <si>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</si>
  <si>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13*19</t>
  </si>
  <si>
    <t>167111101</t>
  </si>
  <si>
    <t>Nakládání výkopku z hornin třídy těžitelnosti I skupiny 1 až 3 ručně</t>
  </si>
  <si>
    <t>-731753406</t>
  </si>
  <si>
    <t>Nakládání, skládání a překládání neulehlého výkopku nebo sypaniny ručně nakládání, z hornin třídy těžitelnosti I, skupiny 1 až 3</t>
  </si>
  <si>
    <t>171151103</t>
  </si>
  <si>
    <t>Uložení sypaniny z hornin soudržných do násypů zhutněných strojně</t>
  </si>
  <si>
    <t>467718337</t>
  </si>
  <si>
    <t>Uložení sypanin do násypů strojně s rozprostřením sypaniny ve vrstvách a s hrubým urovnáním zhutněných z hornin soudržných jakékoliv třídy těžitelnosti</t>
  </si>
  <si>
    <t>171201231</t>
  </si>
  <si>
    <t>Poplatek za uložení zeminy a kamení na recyklační skládce (skládkovné) kód odpadu 17 05 04</t>
  </si>
  <si>
    <t>1266221267</t>
  </si>
  <si>
    <t>Poplatek za uložení stavebního odpadu na recyklační skládce (skládkovné) zeminy a kamení zatříděného do Katalogu odpadů pod kódem 17 05 04</t>
  </si>
  <si>
    <t>13*2 'Přepočtené koeficientem množství</t>
  </si>
  <si>
    <t>174111101</t>
  </si>
  <si>
    <t>Zásyp jam, šachet rýh nebo kolem objektů sypaninou se zhutněním ručně</t>
  </si>
  <si>
    <t>-1941706580</t>
  </si>
  <si>
    <t>Zásyp sypaninou z jakékoliv horniny ručně s uložením výkopku ve vrstvách se zhutněním jam, šachet, rýh nebo kolem objektů v těchto vykopávkách</t>
  </si>
  <si>
    <t>13-0,5-3,5</t>
  </si>
  <si>
    <t>58333680</t>
  </si>
  <si>
    <t>kamenivo těžené hrubé frakce 22/63</t>
  </si>
  <si>
    <t>-545089005</t>
  </si>
  <si>
    <t>9*2 'Přepočtené koeficientem množství</t>
  </si>
  <si>
    <t>175111101</t>
  </si>
  <si>
    <t>Obsypání potrubí ručně sypaninou bez prohození, uloženou do 3 m</t>
  </si>
  <si>
    <t>-1534608498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</si>
  <si>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</si>
  <si>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5*1*0,7</t>
  </si>
  <si>
    <t>58337303</t>
  </si>
  <si>
    <t>štěrkopísek frakce 0/8</t>
  </si>
  <si>
    <t>177203629</t>
  </si>
  <si>
    <t>3,5*2 'Přepočtené koeficientem množství</t>
  </si>
  <si>
    <t>Vodorovné konstrukce</t>
  </si>
  <si>
    <t>451572111</t>
  </si>
  <si>
    <t>Lože pod potrubí otevřený výkop z kameniva drobného těženého</t>
  </si>
  <si>
    <t>288032764</t>
  </si>
  <si>
    <t>Lože pod potrubí, stoky a drobné objekty v otevřeném výkopu z kameniva drobného těženého 0 až 4 mm</t>
  </si>
  <si>
    <t>5*1*0,1</t>
  </si>
  <si>
    <t>Vedení trubní dálková a přípojná</t>
  </si>
  <si>
    <t>871265221</t>
  </si>
  <si>
    <t>Kanalizační potrubí z tvrdého PVC jednovrstvé tuhost třídy SN8 DN 110</t>
  </si>
  <si>
    <t>CS ÚRS 2024 01</t>
  </si>
  <si>
    <t>459179764</t>
  </si>
  <si>
    <t>Kanalizační potrubí z tvrdého PVC v otevřeném výkopu ve sklonu do 20 %, hladkého plnostěnného jednovrstvého, tuhost třídy SN 8 DN 110</t>
  </si>
  <si>
    <t>5*1,1 'Přepočtené koeficientem množství</t>
  </si>
  <si>
    <t>877260310</t>
  </si>
  <si>
    <t>Montáž kolen na kanalizačním potrubí z PP nebo tvrdého PVC trub hladkých plnostěnných DN 100</t>
  </si>
  <si>
    <t>1308553008</t>
  </si>
  <si>
    <t>Montáž tvarovek na kanalizačním plastovém potrubí z PP nebo PVC-U hladkého plnostěnného kolen, víček nebo hrdlových uzávěrů DN 100</t>
  </si>
  <si>
    <t>28617181</t>
  </si>
  <si>
    <t>koleno kanalizační PP třívrstvé SN16 DN 125x45°</t>
  </si>
  <si>
    <t>1609357217</t>
  </si>
  <si>
    <t>-781972634</t>
  </si>
  <si>
    <t>28617180</t>
  </si>
  <si>
    <t>koleno kanalizační PP třívrstvé SN16 DN 100x45°</t>
  </si>
  <si>
    <t>-1473106051</t>
  </si>
  <si>
    <t>X78254</t>
  </si>
  <si>
    <t>PROSTUP PREFA ŠACHTOU tl. 150mm, včetně vyspravení prostupu, D+M</t>
  </si>
  <si>
    <t>-187797527</t>
  </si>
  <si>
    <t>977151124</t>
  </si>
  <si>
    <t>Jádrové vrty diamantovými korunkami do stavebních materiálů D přes 150 do 180 mm</t>
  </si>
  <si>
    <t>-190298416</t>
  </si>
  <si>
    <t>Jádrové vrty diamantovými korunkami do stavebních materiálů (železobetonu, betonu, cihel, obkladů, dlažeb, kamene) průměru přes 150 do 180 mm</t>
  </si>
  <si>
    <t>997002511</t>
  </si>
  <si>
    <t>Vodorovné přemístění suti a vybouraných hmot bez naložení ale se složením a urovnáním do 1 km</t>
  </si>
  <si>
    <t>235265736</t>
  </si>
  <si>
    <t>Vodorovné přemístění suti a vybouraných hmot bez naložení, se složením a hrubým urovnáním na vzdálenost do 1 km</t>
  </si>
  <si>
    <t>997002519</t>
  </si>
  <si>
    <t>Příplatek ZKD 1 km přemístění suti a vybouraných hmot</t>
  </si>
  <si>
    <t>1113239347</t>
  </si>
  <si>
    <t>Vodorovné přemístění suti a vybouraných hmot bez naložení, se složením a hrubým urovnáním Příplatek k ceně za každý další započatý 1 km přes 1 km</t>
  </si>
  <si>
    <t>0,045*19</t>
  </si>
  <si>
    <t>997002611</t>
  </si>
  <si>
    <t>Nakládání suti a vybouraných hmot</t>
  </si>
  <si>
    <t>-458994169</t>
  </si>
  <si>
    <t>Nakládání suti a vybouraných hmot na dopravní prostředek pro vodorovné přemístění</t>
  </si>
  <si>
    <t>997013153</t>
  </si>
  <si>
    <t>Vnitrostaveništní doprava suti a vybouraných hmot pro budovy v přes 9 do 12 m s omezením mechanizace</t>
  </si>
  <si>
    <t>687621760</t>
  </si>
  <si>
    <t>Vnitrostaveništní doprava suti a vybouraných hmot vodorovně do 50 m s naložením s omezením mechanizace pro budovy a haly výšky přes 9 do 12 m</t>
  </si>
  <si>
    <t>997013871</t>
  </si>
  <si>
    <t>Poplatek za uložení stavebního odpadu na recyklační skládce (skládkovné) směsného stavebního a demoličního kód odpadu 17 09 04</t>
  </si>
  <si>
    <t>322970713</t>
  </si>
  <si>
    <t>Poplatek za uložení stavebního odpadu na recyklační skládce (skládkovné) směsného stavebního a demoličního zatříděného do Katalogu odpadů pod kódem 17 09 04</t>
  </si>
  <si>
    <t>28611718</t>
  </si>
  <si>
    <t>víčko kanalizace plastové KG DN 110</t>
  </si>
  <si>
    <t>-1063809829</t>
  </si>
  <si>
    <t>998276101</t>
  </si>
  <si>
    <t>Přesun hmot pro trubní vedení z trub z plastických hmot otevřený výkop</t>
  </si>
  <si>
    <t>-381531131</t>
  </si>
  <si>
    <t>Přesun hmot pro trubní vedení hloubené z trub z plastických hmot nebo sklolaminátových pro vodovody, kanalizace, teplovody, produktovody v otevřeném výkopu dopravní vzdálenost do 15 m</t>
  </si>
  <si>
    <t>721</t>
  </si>
  <si>
    <t>Zdravotechnika - vnitřní kanalizace</t>
  </si>
  <si>
    <t>721263101</t>
  </si>
  <si>
    <t>Klapka zpětná polypropylen PP s automatickým uzávěrem DN 110</t>
  </si>
  <si>
    <t>676381240</t>
  </si>
  <si>
    <t>Zpětné klapky z polypropylenu (PP) s automatickým uzávěrem DN 110</t>
  </si>
  <si>
    <t>721290111</t>
  </si>
  <si>
    <t>Zkouška těsnosti potrubí kanalizace vodou DN do 125</t>
  </si>
  <si>
    <t>1046359366</t>
  </si>
  <si>
    <t>Zkouška těsnosti kanalizace v objektech vodou do DN 125</t>
  </si>
  <si>
    <t>998721102</t>
  </si>
  <si>
    <t>Přesun hmot tonážní pro vnitřní kanalizaci v objektech v přes 6 do 12 m</t>
  </si>
  <si>
    <t>-1734036357</t>
  </si>
  <si>
    <t>Přesun hmot pro vnitřní kanalizaci stanovený z hmotnosti přesunovaného materiálu vodorovná dopravní vzdálenost do 50 m základní v objektech výšky přes 6 do 12 m</t>
  </si>
  <si>
    <t>X72101</t>
  </si>
  <si>
    <t>Systémový hydroizolační prostup pro kanalizaci PVC 150 skrz obvod. stěnu, s natavovací manžetou kotvenou na nově prováděnou hydroizolaci</t>
  </si>
  <si>
    <t>555491940</t>
  </si>
  <si>
    <t>X72102</t>
  </si>
  <si>
    <t>PROJEKTOVÁ DOKUMENTACE SKUTEČNÉHO PROVEDENÍ</t>
  </si>
  <si>
    <t>1790832080</t>
  </si>
  <si>
    <t>e - Plyn a OPZ</t>
  </si>
  <si>
    <t xml:space="preserve">    723 - Zdravotechnika - vnitřní plynovod</t>
  </si>
  <si>
    <t xml:space="preserve">    727 - Zdravotechnika - protipožární ochrana</t>
  </si>
  <si>
    <t>132151254</t>
  </si>
  <si>
    <t>Hloubení rýh nezapažených š do 2000 mm v hornině třídy těžitelnosti I skupiny 1 a 2 objem do 500 m3 strojně</t>
  </si>
  <si>
    <t>419073698</t>
  </si>
  <si>
    <t>Hloubení nezapažených rýh šířky přes 800 do 2 000 mm strojně s urovnáním dna do předepsaného profilu a spádu v hornině třídy těžitelnosti I skupiny 1 a 2 přes 100 do 500 m3</t>
  </si>
  <si>
    <t>98*0,8*1,3</t>
  </si>
  <si>
    <t>-411853081</t>
  </si>
  <si>
    <t>793967143</t>
  </si>
  <si>
    <t>101,92*5</t>
  </si>
  <si>
    <t>1332748436</t>
  </si>
  <si>
    <t>1298251538</t>
  </si>
  <si>
    <t>687145768</t>
  </si>
  <si>
    <t>101,92</t>
  </si>
  <si>
    <t>101,92*2 'Přepočtené koeficientem množství</t>
  </si>
  <si>
    <t>503350810</t>
  </si>
  <si>
    <t>98*0,8*0,6</t>
  </si>
  <si>
    <t>1233093086</t>
  </si>
  <si>
    <t>47,04*2 'Přepočtené koeficientem množství</t>
  </si>
  <si>
    <t>1488685956</t>
  </si>
  <si>
    <t>98*0,8*0,5</t>
  </si>
  <si>
    <t>-536510639</t>
  </si>
  <si>
    <t>39,2*2 'Přepočtené koeficientem množství</t>
  </si>
  <si>
    <t>202518349</t>
  </si>
  <si>
    <t>98*0,8*0,1</t>
  </si>
  <si>
    <t>871211211</t>
  </si>
  <si>
    <t>Montáž potrubí z PE100 RC SDR 11 otevřený výkop svařovaných elektrotvarovkou d 63 x 5,8 mm</t>
  </si>
  <si>
    <t>15104982</t>
  </si>
  <si>
    <t>Montáž vodovodního potrubí z polyetylenu PE100 RC v otevřeném výkopu svařovaných elektrotvarovkou SDR 11/PN16 d 63 x 5,8 mm</t>
  </si>
  <si>
    <t>28613914</t>
  </si>
  <si>
    <t>potrubí plynovodní PE 100RC SDR 11 PN 0,4MPa D 63x5,8mm</t>
  </si>
  <si>
    <t>-1651954452</t>
  </si>
  <si>
    <t>98*1,1 'Přepočtené koeficientem množství</t>
  </si>
  <si>
    <t>877211110</t>
  </si>
  <si>
    <t>Montáž elektrokolen 45° na vodovodním potrubí z PE trub d 63</t>
  </si>
  <si>
    <t>283251361</t>
  </si>
  <si>
    <t>Montáž tvarovek na vodovodním plastovém potrubí z polyetylenu PE 100 elektrotvarovek SDR 11/PN16 kolen 45° d 63</t>
  </si>
  <si>
    <t>28614946</t>
  </si>
  <si>
    <t>elektrokoleno 45° PE 100 PN16 D 63mm</t>
  </si>
  <si>
    <t>-992135800</t>
  </si>
  <si>
    <t>877211112</t>
  </si>
  <si>
    <t>Montáž elektrokolen 90° na vodovodním potrubí z PE trub d 63</t>
  </si>
  <si>
    <t>1171964447</t>
  </si>
  <si>
    <t>Montáž tvarovek na vodovodním plastovém potrubí z polyetylenu PE 100 elektrotvarovek SDR 11/PN16 kolen 90° d 63</t>
  </si>
  <si>
    <t>28653055</t>
  </si>
  <si>
    <t>elektrokoleno 90° PE 100 D 63mm</t>
  </si>
  <si>
    <t>34328284</t>
  </si>
  <si>
    <t>977151112</t>
  </si>
  <si>
    <t>Jádrové vrty diamantovými korunkami do stavebních materiálů D přes 35 do 40 mm</t>
  </si>
  <si>
    <t>-1043297418</t>
  </si>
  <si>
    <t>Jádrové vrty diamantovými korunkami do stavebních materiálů (železobetonu, betonu, cihel, obkladů, dlažeb, kamene) průměru přes 35 do 40 mm</t>
  </si>
  <si>
    <t>977151114</t>
  </si>
  <si>
    <t>Jádrové vrty diamantovými korunkami do stavebních materiálů D přes 50 do 60 mm</t>
  </si>
  <si>
    <t>-400900615</t>
  </si>
  <si>
    <t>Jádrové vrty diamantovými korunkami do stavebních materiálů (železobetonu, betonu, cihel, obkladů, dlažeb, kamene) průměru přes 50 do 60 mm</t>
  </si>
  <si>
    <t>X9770112</t>
  </si>
  <si>
    <t>Vybourání zděného pilířku HUP z cihel plných omítnutých, zakomponováno k objektu SO-01, vnější rozměry pilířku 3,0/1,5/š 0,6 m, s plechovými dvírky 0,8/2,8 m včetně rámu a základů, komplet demolice</t>
  </si>
  <si>
    <t>-1015976761</t>
  </si>
  <si>
    <t>X9770113</t>
  </si>
  <si>
    <t xml:space="preserve">Zděný pilířek HUP vnitřní rozměry 2700/1500/š 680)mm včetně základů ze ztraceného bednění,  bet 25/30,přizdívka z Kalcium silikátové  minerální desky tl. 120mm, pilířky z haldké bílé lícové cihly, zastropené, včetně dílenské PD, plechového rámju s dvírky </t>
  </si>
  <si>
    <t>1941753503</t>
  </si>
  <si>
    <t xml:space="preserve">Zděný pilířek HUP vnitřní rozměry 2700/1500/š 680)mm včetně základů ze ztraceného bednění,  bet 25/30,přizdívka z Kalcium silikátové  minerální desky tl. 120mm, pilířky z haldké bílé lícové cihly, zastropené, včetně dílenské PD, plechového rámju s dvírky opatřené nátěrem - detailněji viz. příloha technické zprávy -  kompletní D+M </t>
  </si>
  <si>
    <t>X9770114</t>
  </si>
  <si>
    <t>ZAjištění stávajícího potrubí plynové přípojky PE d40 a HUP při provádění zemních prací spojených s hydroizolací 1.PP, zajištění potrubí proti posunu, označení potrubí, D+M</t>
  </si>
  <si>
    <t>-1398589427</t>
  </si>
  <si>
    <t>40832218</t>
  </si>
  <si>
    <t>1619034926</t>
  </si>
  <si>
    <t>0,509*19</t>
  </si>
  <si>
    <t>2083588403</t>
  </si>
  <si>
    <t>117775850</t>
  </si>
  <si>
    <t>711688969</t>
  </si>
  <si>
    <t>1643679824</t>
  </si>
  <si>
    <t>723</t>
  </si>
  <si>
    <t>Zdravotechnika - vnitřní plynovod</t>
  </si>
  <si>
    <t>723111204</t>
  </si>
  <si>
    <t>Potrubí ocelové závitové černé bezešvé svařované běžné DN 25</t>
  </si>
  <si>
    <t>1236567704</t>
  </si>
  <si>
    <t>Potrubí z ocelových trubek závitových černých spojovaných svařováním, bezešvých běžných DN 25</t>
  </si>
  <si>
    <t>723111205</t>
  </si>
  <si>
    <t>Potrubí ocelové závitové černé bezešvé svařované běžné DN 32</t>
  </si>
  <si>
    <t>315167021</t>
  </si>
  <si>
    <t>Potrubí z ocelových trubek závitových černých spojovaných svařováním, bezešvých běžných DN 32</t>
  </si>
  <si>
    <t>723150303</t>
  </si>
  <si>
    <t>Potrubí ocelové hladké černé bezešvé spojované svařováním tvářené za tepla D 28x2,6 mm</t>
  </si>
  <si>
    <t>458260107</t>
  </si>
  <si>
    <t>Potrubí z ocelových trubek hladkých černých spojovaných svařováním tvářených za tepla Ø 28/2,6</t>
  </si>
  <si>
    <t>PROPOJ PŘI PŘESUNU VYZBROJENÍ PILÍŘKU HUP, DOPOJENÍ NA STÁV. POTRUBÍ ZA FAKTURAČNÍM PLYNOMĚREM G4</t>
  </si>
  <si>
    <t>723150306</t>
  </si>
  <si>
    <t>Potrubí ocelové hladké černé bezešvé spojované svařováním tvářené za tepla D 44,5x3,2 mm</t>
  </si>
  <si>
    <t>-1129573815</t>
  </si>
  <si>
    <t>Potrubí z ocelových trubek hladkých černých spojovaných svařováním tvářených za tepla Ø 44,5/3,2</t>
  </si>
  <si>
    <t>oc 40 - PROPOJ PŘESUNUTÉHO VYZBROJENÍ PILÍŘKU HUP ZA HUP DN40</t>
  </si>
  <si>
    <t>723150312</t>
  </si>
  <si>
    <t>Potrubí ocelové hladké černé bezešvé spojované svařováním tvářené za tepla D 57x3,2 mm</t>
  </si>
  <si>
    <t>1396150668</t>
  </si>
  <si>
    <t>Potrubí z ocelových trubek hladkých černých spojovaných svařováním tvářených za tepla Ø 57/3,2</t>
  </si>
  <si>
    <t>4+1</t>
  </si>
  <si>
    <t>723150313</t>
  </si>
  <si>
    <t>Potrubí ocelové hladké černé bezešvé spojované svařováním tvářené za tepla D 76x3,2 mm</t>
  </si>
  <si>
    <t>-782096758</t>
  </si>
  <si>
    <t>Potrubí z ocelových trubek hladkých černých spojovaných svařováním tvářených za tepla Ø 76/3,2</t>
  </si>
  <si>
    <t>POtrubí opatřené hydroizolací pro vstup do objektu v prostorech bytu školníka</t>
  </si>
  <si>
    <t>včetně  profvedení hydroizolace</t>
  </si>
  <si>
    <t>723150315</t>
  </si>
  <si>
    <t>Potrubí ocelové hladké černé bezešvé spojované svařováním tvářené za tepla D 108x4 mm</t>
  </si>
  <si>
    <t>1889922679</t>
  </si>
  <si>
    <t>Potrubí z ocelových trubek hladkých černých spojovaných svařováním tvářených za tepla Ø 108/4</t>
  </si>
  <si>
    <t>PŘEPOJENÍ - DOPOJENÍ POTRUBÍ DO KOTELNY PŘI PŘESUNU VYZBROJENÍ PILÍŘKU HUP</t>
  </si>
  <si>
    <t>723150343</t>
  </si>
  <si>
    <t>Redukce zhotovená kováním přes 1 DN DN 50/32</t>
  </si>
  <si>
    <t>17049499</t>
  </si>
  <si>
    <t>Potrubí z ocelových trubek hladkých černých spojovaných redukce - zhotovení kováním přes 1 DN DN 50/ 32</t>
  </si>
  <si>
    <t>723150367</t>
  </si>
  <si>
    <t>Chránička D 57x3,2 mm</t>
  </si>
  <si>
    <t>1786709320</t>
  </si>
  <si>
    <t>Potrubí z ocelových trubek hladkých černých spojovaných chráničky Ø 57/3,2</t>
  </si>
  <si>
    <t>723150368</t>
  </si>
  <si>
    <t>Chránička D 76x3,2 mm</t>
  </si>
  <si>
    <t>-1624129416</t>
  </si>
  <si>
    <t>Potrubí z ocelových trubek hladkých černých spojovaných chráničky Ø 76/3,2</t>
  </si>
  <si>
    <t>723231163</t>
  </si>
  <si>
    <t>Kohout kulový přímý G 3/4" PN 42 do 185°C plnoprůtokový vnitřní závit těžká řada</t>
  </si>
  <si>
    <t>-1474009235</t>
  </si>
  <si>
    <t>Armatury se dvěma závity kohouty kulové PN 42 do 185°C plnoprůtokové vnitřní závit těžká řada G 3/4"</t>
  </si>
  <si>
    <t>723231167</t>
  </si>
  <si>
    <t>Kohout kulový přímý G 2" PN 42 do 185°C plnoprůtokový vnitřní závit těžká řada</t>
  </si>
  <si>
    <t>-184714640</t>
  </si>
  <si>
    <t>Armatury se dvěma závity kohouty kulové PN 42 do 185°C plnoprůtokové vnitřní závit těžká řada G 2"</t>
  </si>
  <si>
    <t>X73201</t>
  </si>
  <si>
    <t>Přechodka OC 50/PEd63, D+M</t>
  </si>
  <si>
    <t>640857735</t>
  </si>
  <si>
    <t>X73205</t>
  </si>
  <si>
    <t>Tlaková zkouška a revize STL části plynovodu</t>
  </si>
  <si>
    <t>1180715650</t>
  </si>
  <si>
    <t>43</t>
  </si>
  <si>
    <t>X73206</t>
  </si>
  <si>
    <t>Tlaková zkouška a revize NTL domovní části  části plynovodu</t>
  </si>
  <si>
    <t>-212358986</t>
  </si>
  <si>
    <t>44</t>
  </si>
  <si>
    <t>X73207</t>
  </si>
  <si>
    <t>PD skutečného porvedení, geodet. zaměření venkovního plynovodu, D+M</t>
  </si>
  <si>
    <t>-1703092035</t>
  </si>
  <si>
    <t>45</t>
  </si>
  <si>
    <t>X73208</t>
  </si>
  <si>
    <t>Přesun kompletního vyzbrojení pilřku HUP z důvodu buducí etapy, přesun kompletního vyzbrojení včetně demontáže a zpětné montáže  potrubí a jednotlivých regulačních a uzavíracích armatur ( regul řady, ku, filtru,.. - dle výkresové části PD, revize , nátěru</t>
  </si>
  <si>
    <t>45176955</t>
  </si>
  <si>
    <t>Přesun kompletního vyzbrojení pilřku HUP z důvodu buducí etapy, přesun kompletního vyzbrojení včetně demontáže a zpětné montáže  potrubí a jednotlivých regulačních a uzavíracích armatur ( regul řady, ku, filtru,.. - dle výkresové části PD, revize , nátěru potrubí PD skutečného porvedení</t>
  </si>
  <si>
    <t>46</t>
  </si>
  <si>
    <t>X73209</t>
  </si>
  <si>
    <t xml:space="preserve">Uzavření NTL plynovodu při překládání pilířku HUP, včetně opětovného napuštění a zprovoznění - plynových spotřebičů - v plynové kotelne 4 xPK 100 kW. </t>
  </si>
  <si>
    <t>458336988</t>
  </si>
  <si>
    <t>47</t>
  </si>
  <si>
    <t>X73210</t>
  </si>
  <si>
    <t>Prodloužení stáv. chráničky do SO-01 z pilířku HUP z důvodu provedení přizdívky tl. 120mm, na stáv potrubí OC25, D+M</t>
  </si>
  <si>
    <t>-1863533272</t>
  </si>
  <si>
    <t>48</t>
  </si>
  <si>
    <t>X73211</t>
  </si>
  <si>
    <t>Prodloužení stáv. chráničky do SO-01 z pilířku HUP z důvodu provedení přizdívky tl. 120mm, na stáv potrubí OC100, D+M</t>
  </si>
  <si>
    <t>-924383163</t>
  </si>
  <si>
    <t>49</t>
  </si>
  <si>
    <t>X73212</t>
  </si>
  <si>
    <t>DEMONTÁŽ A ZPĚTNÁ MONTÁŽ FAKTURAČNÍHO PLYNOMĚRU G4 A G50, D+M</t>
  </si>
  <si>
    <t>977554887</t>
  </si>
  <si>
    <t>727</t>
  </si>
  <si>
    <t>Zdravotechnika - protipožární ochrana</t>
  </si>
  <si>
    <t>50</t>
  </si>
  <si>
    <t>727222101</t>
  </si>
  <si>
    <t>Protipožární manžeta prostupu plastového potrubí bez izolace D 50 mm stěnou tl 100 mm požární odolnost EI 60-120</t>
  </si>
  <si>
    <t>1711229284</t>
  </si>
  <si>
    <t>Protipožární ochranné manžety plastového potrubí prostup stěnou tloušťky 100 mm požární odolnost EI 60-120 D 50</t>
  </si>
  <si>
    <t>51</t>
  </si>
  <si>
    <t>-261344305</t>
  </si>
  <si>
    <t>52</t>
  </si>
  <si>
    <t>783664551</t>
  </si>
  <si>
    <t>Základní jednonásobný olejový nátěr potrubí DN do 50 mm</t>
  </si>
  <si>
    <t>1830351229</t>
  </si>
  <si>
    <t>Základní nátěr armatur a kovových potrubí jednonásobný potrubí do DN 50 mm olejový</t>
  </si>
  <si>
    <t>53</t>
  </si>
  <si>
    <t>783667611</t>
  </si>
  <si>
    <t>Krycí dvojnásobný olejový nátěr potrubí DN do 50 mm</t>
  </si>
  <si>
    <t>-1780348975</t>
  </si>
  <si>
    <t>Krycí nátěr (email) armatur a kovových potrubí potrubí do DN 50 mm dvojnásobný olejový</t>
  </si>
  <si>
    <t>fig31</t>
  </si>
  <si>
    <t>parotěsná zábrana ploché střechy</t>
  </si>
  <si>
    <t>280,429</t>
  </si>
  <si>
    <t>134,145</t>
  </si>
  <si>
    <t>2 - SO 02 Spojovací krček mezi hlavní budovou a tělocvičnou</t>
  </si>
  <si>
    <t>a - Stavební část</t>
  </si>
  <si>
    <t xml:space="preserve">    3 - Svislé a kompletní konstrukce</t>
  </si>
  <si>
    <t xml:space="preserve">    712 - Povlakové krytiny</t>
  </si>
  <si>
    <t>Svislé a kompletní konstrukce</t>
  </si>
  <si>
    <t>310236241</t>
  </si>
  <si>
    <t>Zazdívka otvorů pl přes 0,0225 do 0,09 m2 ve zdivu nadzákladovém cihlami pálenými tl do 300 mm</t>
  </si>
  <si>
    <t>-386935005</t>
  </si>
  <si>
    <t>Zazdívka otvorů ve zdivu nadzákladovém cihlami pálenými  plochy přes 0,0225 m2 do 0,09 m2, ve zdi tl. do 300 mm</t>
  </si>
  <si>
    <t>310236251</t>
  </si>
  <si>
    <t>Zazdívka otvorů pl přes 0,0225 do 0,09 m2 ve zdivu nadzákladovém cihlami pálenými tl přes 300 do 450 mm</t>
  </si>
  <si>
    <t>-989230156</t>
  </si>
  <si>
    <t>Zazdívka otvorů ve zdivu nadzákladovém cihlami pálenými  plochy přes 0,0225 m2 do 0,09 m2, ve zdi tl. přes 300 do 450 mm</t>
  </si>
  <si>
    <t>310236261</t>
  </si>
  <si>
    <t>Zazdívka otvorů pl přes 0,0225 do 0,09 m2 ve zdivu nadzákladovém cihlami pálenými tl přes 450 do 600 mm</t>
  </si>
  <si>
    <t>-1785031149</t>
  </si>
  <si>
    <t>Zazdívka otvorů ve zdivu nadzákladovém cihlami pálenými  plochy přes 0,0225 m2 do 0,09 m2, ve zdi tl. přes 450 do 600 mm</t>
  </si>
  <si>
    <t>310237241</t>
  </si>
  <si>
    <t>Zazdívka otvorů pl přes 0,09 do 0,25 m2 ve zdivu nadzákladovém cihlami pálenými tl do 300 mm</t>
  </si>
  <si>
    <t>277759010</t>
  </si>
  <si>
    <t>Zazdívka otvorů ve zdivu nadzákladovém cihlami pálenými  plochy přes 0,09 m2 do 0,25 m2, ve zdi tl. do 300 mm</t>
  </si>
  <si>
    <t>310237251</t>
  </si>
  <si>
    <t>Zazdívka otvorů pl přes 0,09 do 0,25 m2 ve zdivu nadzákladovém cihlami pálenými tl přes 300 do 450 mm</t>
  </si>
  <si>
    <t>773327317</t>
  </si>
  <si>
    <t>Zazdívka otvorů ve zdivu nadzákladovém cihlami pálenými  plochy přes 0,09 m2 do 0,25 m2, ve zdi tl. přes 300 do 450 mm</t>
  </si>
  <si>
    <t>310237261</t>
  </si>
  <si>
    <t>Zazdívka otvorů pl přes 0,09 do 0,25 m2 ve zdivu nadzákladovém cihlami pálenými tl přes 450 do 600 mm</t>
  </si>
  <si>
    <t>666281800</t>
  </si>
  <si>
    <t>Zazdívka otvorů ve zdivu nadzákladovém cihlami pálenými  plochy přes 0,09 m2 do 0,25 m2, ve zdi tl. přes 450 do 600 mm</t>
  </si>
  <si>
    <t>752470634</t>
  </si>
  <si>
    <t>(12,93+5,54+5,422+2,353+5,54+12,93)*3,0    "20101,20103,20104,20102"</t>
  </si>
  <si>
    <t>-198010196</t>
  </si>
  <si>
    <t>-1645003025</t>
  </si>
  <si>
    <t>1570169745</t>
  </si>
  <si>
    <t>-517221839</t>
  </si>
  <si>
    <t>-694648474</t>
  </si>
  <si>
    <t>19,22*9,36                  "1.p.p."</t>
  </si>
  <si>
    <t>949101111</t>
  </si>
  <si>
    <t>Lešení pomocné pro objekty pozemních staveb s lešeňovou podlahou v do 1,9 m zatížení do 150 kg/m2</t>
  </si>
  <si>
    <t>-422158637</t>
  </si>
  <si>
    <t>Lešení pomocné pracovní pro objekty pozemních staveb  pro zatížení do 150 kg/m2, o výšce lešeňové podlahy do 1,9 m</t>
  </si>
  <si>
    <t>70,11+30,42+30,04+13,03                 "20101,20102,20103,20104"</t>
  </si>
  <si>
    <t>Mezisoučet                                                        "1.p.p."</t>
  </si>
  <si>
    <t>517272903</t>
  </si>
  <si>
    <t>971033331</t>
  </si>
  <si>
    <t>Vybourání otvorů ve zdivu cihelném pl do 0,09 m2 na MVC nebo MV tl do 150 mm</t>
  </si>
  <si>
    <t>-1523044333</t>
  </si>
  <si>
    <t>Vybourání otvorů ve zdivu základovém nebo nadzákladovém z cihel, tvárnic, příčkovek  z cihel pálených na maltu vápennou nebo vápenocementovou plochy do 0,09 m2, tl. do 150 mm</t>
  </si>
  <si>
    <t>971033341</t>
  </si>
  <si>
    <t>Vybourání otvorů ve zdivu cihelném pl do 0,09 m2 na MVC nebo MV tl do 300 mm</t>
  </si>
  <si>
    <t>24983063</t>
  </si>
  <si>
    <t>Vybourání otvorů ve zdivu základovém nebo nadzákladovém z cihel, tvárnic, příčkovek  z cihel pálených na maltu vápennou nebo vápenocementovou plochy do 0,09 m2, tl. do 300 mm</t>
  </si>
  <si>
    <t>971033351</t>
  </si>
  <si>
    <t>Vybourání otvorů ve zdivu cihelném pl do 0,09 m2 na MVC nebo MV tl do 450 mm</t>
  </si>
  <si>
    <t>-937962744</t>
  </si>
  <si>
    <t>Vybourání otvorů ve zdivu základovém nebo nadzákladovém z cihel, tvárnic, příčkovek  z cihel pálených na maltu vápennou nebo vápenocementovou plochy do 0,09 m2, tl. do 450 mm</t>
  </si>
  <si>
    <t>971033361</t>
  </si>
  <si>
    <t>Vybourání otvorů ve zdivu cihelném pl do 0,09 m2 na MVC nebo MV tl do 600 mm</t>
  </si>
  <si>
    <t>-1946581562</t>
  </si>
  <si>
    <t>Vybourání otvorů ve zdivu základovém nebo nadzákladovém z cihel, tvárnic, příčkovek  z cihel pálených na maltu vápennou nebo vápenocementovou plochy do 0,09 m2, tl. do 600 mm</t>
  </si>
  <si>
    <t>971033431</t>
  </si>
  <si>
    <t>Vybourání otvorů ve zdivu cihelném pl do 0,25 m2 na MVC nebo MV tl do 150 mm</t>
  </si>
  <si>
    <t>-30579357</t>
  </si>
  <si>
    <t>Vybourání otvorů ve zdivu základovém nebo nadzákladovém z cihel, tvárnic, příčkovek  z cihel pálených na maltu vápennou nebo vápenocementovou plochy do 0,25 m2, tl. do 150 mm</t>
  </si>
  <si>
    <t>971033441</t>
  </si>
  <si>
    <t>Vybourání otvorů ve zdivu cihelném pl do 0,25 m2 na MVC nebo MV tl do 300 mm</t>
  </si>
  <si>
    <t>-1546482447</t>
  </si>
  <si>
    <t>Vybourání otvorů ve zdivu základovém nebo nadzákladovém z cihel, tvárnic, příčkovek  z cihel pálených na maltu vápennou nebo vápenocementovou plochy do 0,25 m2, tl. do 300 mm</t>
  </si>
  <si>
    <t>971033451</t>
  </si>
  <si>
    <t>Vybourání otvorů ve zdivu cihelném pl do 0,25 m2 na MVC nebo MV tl do 450 mm</t>
  </si>
  <si>
    <t>-910956327</t>
  </si>
  <si>
    <t>Vybourání otvorů ve zdivu základovém nebo nadzákladovém z cihel, tvárnic, příčkovek  z cihel pálených na maltu vápennou nebo vápenocementovou plochy do 0,25 m2, tl. do 450 mm</t>
  </si>
  <si>
    <t>971033461</t>
  </si>
  <si>
    <t>Vybourání otvorů ve zdivu cihelném pl do 0,25 m2 na MVC nebo MV tl do 600 mm</t>
  </si>
  <si>
    <t>-1520808378</t>
  </si>
  <si>
    <t>Vybourání otvorů ve zdivu základovém nebo nadzákladovém z cihel, tvárnic, příčkovek  z cihel pálených na maltu vápennou nebo vápenocementovou plochy do 0,25 m2, tl. do 600 mm</t>
  </si>
  <si>
    <t>-356045754</t>
  </si>
  <si>
    <t>1621360093</t>
  </si>
  <si>
    <t>-735342078</t>
  </si>
  <si>
    <t>-1483992558</t>
  </si>
  <si>
    <t>7,46*20 'Přepočtené koeficientem množství</t>
  </si>
  <si>
    <t>-110706863</t>
  </si>
  <si>
    <t>1440173151</t>
  </si>
  <si>
    <t>711111001</t>
  </si>
  <si>
    <t>Provedení izolace proti zemní vlhkosti vodorovné za studena nátěrem penetračním</t>
  </si>
  <si>
    <t>122894394</t>
  </si>
  <si>
    <t>Provedení izolace proti zemní vlhkosti natěradly a tmely za studena  na ploše vodorovné V nátěrem penetračním</t>
  </si>
  <si>
    <t>1,0*(0,5+0,2)                                "2101"</t>
  </si>
  <si>
    <t>-2115235813</t>
  </si>
  <si>
    <t>0,001                                                      "2101"</t>
  </si>
  <si>
    <t>711141559</t>
  </si>
  <si>
    <t>Provedení izolace proti zemní vlhkosti pásy přitavením vodorovné NAIP</t>
  </si>
  <si>
    <t>-730309954</t>
  </si>
  <si>
    <t>Provedení izolace proti zemní vlhkosti pásy přitavením  NAIP na ploše vodorovné V</t>
  </si>
  <si>
    <t>128065149</t>
  </si>
  <si>
    <t>1,0*(0,5+0,2)*1,15                                "2101"</t>
  </si>
  <si>
    <t>1107714471</t>
  </si>
  <si>
    <t>Přesun hmot pro izolace proti vodě, vlhkosti a plynům  stanovený z hmotnosti přesunovaného materiálu vodorovná dopravní vzdálenost do 50 m v objektech výšky do 6 m</t>
  </si>
  <si>
    <t>712</t>
  </si>
  <si>
    <t>Povlakové krytiny</t>
  </si>
  <si>
    <t>712311101</t>
  </si>
  <si>
    <t>Provedení povlakové krytiny střech do 10° za studena lakem penetračním nebo asfaltovým</t>
  </si>
  <si>
    <t>-1073928950</t>
  </si>
  <si>
    <t>Provedení povlakové krytiny střech plochých do 10° natěradly a tmely za studena  nátěrem lakem penetračním nebo asfaltovým</t>
  </si>
  <si>
    <t>29,06*(9,93-0,14*2)</t>
  </si>
  <si>
    <t>1575444573</t>
  </si>
  <si>
    <t>fig31*0,00035</t>
  </si>
  <si>
    <t>712341559</t>
  </si>
  <si>
    <t>Provedení povlakové krytiny střech do 10° pásy NAIP přitavením v plné ploše</t>
  </si>
  <si>
    <t>1841197080</t>
  </si>
  <si>
    <t>Provedení povlakové krytiny střech plochých do 10° pásy přitavením NAIP v plné ploše</t>
  </si>
  <si>
    <t>1641216482</t>
  </si>
  <si>
    <t>fig31*1,15</t>
  </si>
  <si>
    <t>998712101</t>
  </si>
  <si>
    <t>Přesun hmot tonážní tonážní pro krytiny povlakové v objektech v do 6 m</t>
  </si>
  <si>
    <t>392773395</t>
  </si>
  <si>
    <t>Přesun hmot pro povlakové krytiny stanovený z hmotnosti přesunovaného materiálu vodorovná dopravní vzdálenost do 50 m v objektech výšky do 6 m</t>
  </si>
  <si>
    <t>713121111</t>
  </si>
  <si>
    <t>Montáž izolace tepelné podlah volně kladenými rohožemi, pásy, dílci, deskami 1 vrstva</t>
  </si>
  <si>
    <t>1248505951</t>
  </si>
  <si>
    <t>Montáž tepelné izolace podlah rohožemi, pásy, deskami, dílci, bloky (izolační materiál ve specifikaci) kladenými volně jednovrstvá</t>
  </si>
  <si>
    <t>28376442</t>
  </si>
  <si>
    <t>deska z polystyrénu XPS, hrana rovná a strukturovaný povrch 300kPa tl 80mm</t>
  </si>
  <si>
    <t>-1813581287</t>
  </si>
  <si>
    <t>1,0*(0,5+0,2)*1,05                                "2101"</t>
  </si>
  <si>
    <t>713191321</t>
  </si>
  <si>
    <t>Montáž izolace tepelné střech plochých osazení odvětrávacích komínků</t>
  </si>
  <si>
    <t>-1256164002</t>
  </si>
  <si>
    <t>Montáž tepelné izolace stavebních konstrukcí - doplňky a konstrukční součásti střech plochých osazení odvětrávacích komínků</t>
  </si>
  <si>
    <t>62851029</t>
  </si>
  <si>
    <t>odvětrání kanalizace ploché střechy s integrovanou manžetou z modifikovaného asfaltového pásu DN 150</t>
  </si>
  <si>
    <t>2118574047</t>
  </si>
  <si>
    <t>998713101</t>
  </si>
  <si>
    <t>Přesun hmot tonážní pro izolace tepelné v objektech v do 6 m</t>
  </si>
  <si>
    <t>834914813</t>
  </si>
  <si>
    <t>Přesun hmot pro izolace tepelné stanovený z hmotnosti přesunovaného materiálu vodorovná dopravní vzdálenost do 50 m v objektech výšky do 6 m</t>
  </si>
  <si>
    <t>764002811</t>
  </si>
  <si>
    <t>Demontáž okapového plechu do suti v krytině povlakové</t>
  </si>
  <si>
    <t>1609592757</t>
  </si>
  <si>
    <t>Demontáž klempířských konstrukcí okapového plechu do suti, v krytině povlakové</t>
  </si>
  <si>
    <t>29,2*2</t>
  </si>
  <si>
    <t>764002851</t>
  </si>
  <si>
    <t>Demontáž oplechování parapetů do suti</t>
  </si>
  <si>
    <t>-205835194</t>
  </si>
  <si>
    <t>Demontáž klempířských konstrukcí oplechování parapetů do suti</t>
  </si>
  <si>
    <t>0,8*2                                         "krček k tělocvičně"</t>
  </si>
  <si>
    <t>764004801</t>
  </si>
  <si>
    <t>Demontáž podokapního žlabu do suti</t>
  </si>
  <si>
    <t>-1928392032</t>
  </si>
  <si>
    <t>Demontáž klempířských konstrukcí žlabu podokapního do suti</t>
  </si>
  <si>
    <t>29,34*2                                  "střecha krčku k tělocvičně"</t>
  </si>
  <si>
    <t>764004861</t>
  </si>
  <si>
    <t>Demontáž svodu do suti</t>
  </si>
  <si>
    <t>489254352</t>
  </si>
  <si>
    <t>Demontáž klempířských konstrukcí svodu do suti</t>
  </si>
  <si>
    <t>4,5*3                               "střecha krčku k tělocvičně"</t>
  </si>
  <si>
    <t>764212663</t>
  </si>
  <si>
    <t>Oplechování rovné okapové hrany z Pz s povrchovou úpravou rš 250 mm</t>
  </si>
  <si>
    <t>1632675561</t>
  </si>
  <si>
    <t>Oplechování střešních prvků z pozinkovaného plechu s povrchovou úpravou okapu střechy rovné okapovým plechem rš 250 mm</t>
  </si>
  <si>
    <t>29,2*2                               "K209"</t>
  </si>
  <si>
    <t>537875866</t>
  </si>
  <si>
    <t>0,85*2                               "K207"</t>
  </si>
  <si>
    <t>764521404</t>
  </si>
  <si>
    <t>Žlab podokapní půlkruhový z Al plechu rš 330 mm</t>
  </si>
  <si>
    <t>-1429246285</t>
  </si>
  <si>
    <t>Žlab podokapní z hliníkového plechu včetně háků a čel půlkruhový rš 330 mm</t>
  </si>
  <si>
    <t>29,05*2                                        "K208"</t>
  </si>
  <si>
    <t>764521444</t>
  </si>
  <si>
    <t>Kotlík oválný (trychtýřový) pro podokapní žlaby z Al plechu 330/100 mm</t>
  </si>
  <si>
    <t>237771303</t>
  </si>
  <si>
    <t>Žlab podokapní z hliníkového plechu včetně háků a čel kotlík oválný (trychtýřový), rš žlabu/průměr svodu 330/100 mm</t>
  </si>
  <si>
    <t>764528422</t>
  </si>
  <si>
    <t>Svody kruhové včetně objímek, kolen, odskoků z Al plechu průměru 100 mm</t>
  </si>
  <si>
    <t>1935250120</t>
  </si>
  <si>
    <t>Svod z hliníkového plechu včetně objímek, kolen a odskoků kruhový, průměru 100 mm</t>
  </si>
  <si>
    <t>3,7*3                                        "K205"</t>
  </si>
  <si>
    <t>-83169670</t>
  </si>
  <si>
    <t>54</t>
  </si>
  <si>
    <t>474846219</t>
  </si>
  <si>
    <t>55</t>
  </si>
  <si>
    <t>1647551316</t>
  </si>
  <si>
    <t>56</t>
  </si>
  <si>
    <t>2082108670</t>
  </si>
  <si>
    <t>10                         "práce neobsažené v CS URS - vyklízení stávajícího materiálu"</t>
  </si>
  <si>
    <t>b - ZTI</t>
  </si>
  <si>
    <t>728746289</t>
  </si>
  <si>
    <t>3*1*2,2</t>
  </si>
  <si>
    <t>1627224467</t>
  </si>
  <si>
    <t>3*2*2</t>
  </si>
  <si>
    <t>516632877</t>
  </si>
  <si>
    <t>845042738</t>
  </si>
  <si>
    <t>-480609079</t>
  </si>
  <si>
    <t>6,6*19</t>
  </si>
  <si>
    <t>1524637567</t>
  </si>
  <si>
    <t>-71599377</t>
  </si>
  <si>
    <t>1775480128</t>
  </si>
  <si>
    <t>6,6*2</t>
  </si>
  <si>
    <t>13,2*2 'Přepočtené koeficientem množství</t>
  </si>
  <si>
    <t>-1554071797</t>
  </si>
  <si>
    <t>6,6-0,3-2,1</t>
  </si>
  <si>
    <t>-694002381</t>
  </si>
  <si>
    <t>4,2</t>
  </si>
  <si>
    <t>4,2*2 'Přepočtené koeficientem množství</t>
  </si>
  <si>
    <t>1692084073</t>
  </si>
  <si>
    <t>3*1*0,7</t>
  </si>
  <si>
    <t>-1766457704</t>
  </si>
  <si>
    <t>2,1</t>
  </si>
  <si>
    <t>2,1*2 'Přepočtené koeficientem množství</t>
  </si>
  <si>
    <t>924340788</t>
  </si>
  <si>
    <t>3*1,0*0,1</t>
  </si>
  <si>
    <t>611315402</t>
  </si>
  <si>
    <t>Oprava vnitřní vápenné hrubé omítky stropů v rozsahu plochy přes 10 do 30 %</t>
  </si>
  <si>
    <t>677341921</t>
  </si>
  <si>
    <t>Oprava vápenné omítky vnitřních ploch hrubé, tloušťky do 20 mm stropů, v rozsahu opravované plochy přes 10 do 30%</t>
  </si>
  <si>
    <t>612315102</t>
  </si>
  <si>
    <t>Vápenná hrubá omítka rýh ve stěnách š přes 150 do 300 mm</t>
  </si>
  <si>
    <t>-839490519</t>
  </si>
  <si>
    <t>Vápenná omítka rýh hrubá ve stěnách, šířky rýhy přes 150 do 300 mm</t>
  </si>
  <si>
    <t>612995102</t>
  </si>
  <si>
    <t>Příplatek k cenám oprav povrchů za omítání stěn na pletivu v rozsahu opravované pl přes 10 do 30 %</t>
  </si>
  <si>
    <t>384949788</t>
  </si>
  <si>
    <t>Příplatky k cenám oprav vnitřních povrchů za provádění omítek na pletivu rabicovém na stěnách, v rozsahu opravované plochy přes 10 do 30%</t>
  </si>
  <si>
    <t>894812202</t>
  </si>
  <si>
    <t>Revizní a čistící šachta z PP šachtové dno DN 425/150 průtočné 30°,60°,90°</t>
  </si>
  <si>
    <t>485493028</t>
  </si>
  <si>
    <t>Revizní a čistící šachta z polypropylenu PP pro hladké trouby DN 425 šachtové dno (DN šachty / DN trubního vedení) DN 425/150 průtočné 30°,60°,90°</t>
  </si>
  <si>
    <t>894812232</t>
  </si>
  <si>
    <t>Revizní a čistící šachta z PP DN 425 šachtová roura korugovaná bez hrdla světlé hloubky 2000 mm</t>
  </si>
  <si>
    <t>-590106020</t>
  </si>
  <si>
    <t>Revizní a čistící šachta z polypropylenu PP pro hladké trouby DN 425 roura šachtová korugovaná bez hrdla, světlé hloubky 2000 mm</t>
  </si>
  <si>
    <t>894812241</t>
  </si>
  <si>
    <t>Revizní a čistící šachta z PP DN 425 šachtová roura teleskopická světlé hloubky 375 mm</t>
  </si>
  <si>
    <t>290808555</t>
  </si>
  <si>
    <t>Revizní a čistící šachta z polypropylenu PP pro hladké trouby DN 425 roura šachtová korugovaná teleskopická (včetně těsnění) 375 mm</t>
  </si>
  <si>
    <t>894812249</t>
  </si>
  <si>
    <t>Příplatek k rourám revizní a čistící šachty z PP DN 425 za uříznutí šachtové roury</t>
  </si>
  <si>
    <t>1902388639</t>
  </si>
  <si>
    <t>Revizní a čistící šachta z polypropylenu PP pro hladké trouby DN 425 roura šachtová korugovaná Příplatek k cenám 2231 - 2242 za uříznutí šachtové roury</t>
  </si>
  <si>
    <t>894812262</t>
  </si>
  <si>
    <t>Revizní a čistící šachta z PP DN 425 poklop litinový plný do teleskopické trubky pro třídu zatížení D400</t>
  </si>
  <si>
    <t>1074411373</t>
  </si>
  <si>
    <t>Revizní a čistící šachta z polypropylenu PP pro hladké trouby DN 425 poklop litinový (pro třídu zatížení) plný do teleskopické trubky (D400)</t>
  </si>
  <si>
    <t>899721111</t>
  </si>
  <si>
    <t>Signalizační vodič DN do 150 mm na potrubí</t>
  </si>
  <si>
    <t>529891178</t>
  </si>
  <si>
    <t>Signalizační vodič na potrubí DN do 150 mm</t>
  </si>
  <si>
    <t>899722112</t>
  </si>
  <si>
    <t>Krytí potrubí z plastů výstražnou fólií z PVC přes 20 do 25 cm</t>
  </si>
  <si>
    <t>1421813196</t>
  </si>
  <si>
    <t>Krytí potrubí z plastů výstražnou fólií z PVC šířky přes 20 do 25 cm</t>
  </si>
  <si>
    <t>971024461</t>
  </si>
  <si>
    <t>Vybourání otvorů ve zdivu kamenném pl do 0,25 m2 na MV nebo MVC tl do 600 mm</t>
  </si>
  <si>
    <t>-2077714404</t>
  </si>
  <si>
    <t>Vybourání otvorů ve zdivu základovém nebo nadzákladovém kamenném, smíšeném kamenném, na maltu vápennou nebo vápenocementovou, plochy do 0,25 m2, tl. do 600 mm</t>
  </si>
  <si>
    <t>28611620</t>
  </si>
  <si>
    <t>čistící kus kanalizace plastové KG DN 160 se 4 šrouby</t>
  </si>
  <si>
    <t>1079345550</t>
  </si>
  <si>
    <t>-145610957</t>
  </si>
  <si>
    <t>-713288494</t>
  </si>
  <si>
    <t>0,762*19</t>
  </si>
  <si>
    <t>800224606</t>
  </si>
  <si>
    <t>1095301308</t>
  </si>
  <si>
    <t>-222755023</t>
  </si>
  <si>
    <t>1820887116</t>
  </si>
  <si>
    <t>721110973</t>
  </si>
  <si>
    <t>Potrubí kameninové krácení trub DN 150</t>
  </si>
  <si>
    <t>-250811890</t>
  </si>
  <si>
    <t>Opravy odpadního potrubí kameninového krácení trub DN 150</t>
  </si>
  <si>
    <t>721140802</t>
  </si>
  <si>
    <t>Demontáž potrubí litinové DN do 100</t>
  </si>
  <si>
    <t>200831545</t>
  </si>
  <si>
    <t>Demontáž potrubí z litinových trub odpadních nebo dešťových do DN 100</t>
  </si>
  <si>
    <t>demontáž ventilačních hlavic nad střechou</t>
  </si>
  <si>
    <t>1+1+1</t>
  </si>
  <si>
    <t>721140806</t>
  </si>
  <si>
    <t>Demontáž potrubí litinové DN přes 100 do 200</t>
  </si>
  <si>
    <t>-1060597636</t>
  </si>
  <si>
    <t>Demontáž potrubí z litinových trub odpadních nebo dešťových přes 100 do DN 200</t>
  </si>
  <si>
    <t>4+4+4</t>
  </si>
  <si>
    <t>721140913</t>
  </si>
  <si>
    <t>Potrubí litinové propojení potrubí DN 75</t>
  </si>
  <si>
    <t>-748445157</t>
  </si>
  <si>
    <t>Opravy odpadního potrubí litinového propojení dosavadního potrubí DN 75</t>
  </si>
  <si>
    <t>721140915</t>
  </si>
  <si>
    <t>Potrubí litinové propojení potrubí DN 100</t>
  </si>
  <si>
    <t>236887382</t>
  </si>
  <si>
    <t>Opravy odpadního potrubí litinového propojení dosavadního potrubí DN 100</t>
  </si>
  <si>
    <t>721140916</t>
  </si>
  <si>
    <t>Potrubí litinové propojení potrubí DN 125</t>
  </si>
  <si>
    <t>-805127556</t>
  </si>
  <si>
    <t>Opravy odpadního potrubí litinového propojení dosavadního potrubí DN 125</t>
  </si>
  <si>
    <t>721140918</t>
  </si>
  <si>
    <t>Potrubí litinové propojení potrubí DN 200</t>
  </si>
  <si>
    <t>551125083</t>
  </si>
  <si>
    <t>Opravy odpadního potrubí litinového propojení dosavadního potrubí DN 200</t>
  </si>
  <si>
    <t>721140923</t>
  </si>
  <si>
    <t>Potrubí litinové odpadní krácení trub DN 75</t>
  </si>
  <si>
    <t>1593044084</t>
  </si>
  <si>
    <t>Opravy odpadního potrubí litinového krácení trub DN 75</t>
  </si>
  <si>
    <t>721140925</t>
  </si>
  <si>
    <t>Potrubí litinové odpadní krácení trub DN 100</t>
  </si>
  <si>
    <t>23425480</t>
  </si>
  <si>
    <t>Opravy odpadního potrubí litinového krácení trub DN 100</t>
  </si>
  <si>
    <t>721140926</t>
  </si>
  <si>
    <t>Potrubí litinové odpadní krácení trub DN 125</t>
  </si>
  <si>
    <t>-1945952058</t>
  </si>
  <si>
    <t>Opravy odpadního potrubí litinového krácení trub DN 125</t>
  </si>
  <si>
    <t>721170975</t>
  </si>
  <si>
    <t>Potrubí z PVC krácení trub DN 125</t>
  </si>
  <si>
    <t>2129311462</t>
  </si>
  <si>
    <t>Opravy odpadního potrubí plastového krácení trub DN 125</t>
  </si>
  <si>
    <t>721170977</t>
  </si>
  <si>
    <t>Potrubí z PVC krácení trub DN 200</t>
  </si>
  <si>
    <t>-1288719406</t>
  </si>
  <si>
    <t>Opravy odpadního potrubí plastového krácení trub DN 200</t>
  </si>
  <si>
    <t>28611508</t>
  </si>
  <si>
    <t>redukce kanalizační PVC 200/160</t>
  </si>
  <si>
    <t>-861513467</t>
  </si>
  <si>
    <t>28611506</t>
  </si>
  <si>
    <t>redukce kanalizační PVC 160/125</t>
  </si>
  <si>
    <t>-1270833982</t>
  </si>
  <si>
    <t>721171915</t>
  </si>
  <si>
    <t>Potrubí z PP propojení potrubí DN 110</t>
  </si>
  <si>
    <t>-554806958</t>
  </si>
  <si>
    <t>Opravy odpadního potrubí plastového propojení dosavadního potrubí DN 110</t>
  </si>
  <si>
    <t>721171916</t>
  </si>
  <si>
    <t>Potrubí z PP propojení potrubí DN 125</t>
  </si>
  <si>
    <t>296718419</t>
  </si>
  <si>
    <t>Opravy odpadního potrubí plastového propojení dosavadního potrubí DN 125</t>
  </si>
  <si>
    <t>721173401</t>
  </si>
  <si>
    <t>Potrubí kanalizační z PVC SN 4 svodné DN 110</t>
  </si>
  <si>
    <t>1361540091</t>
  </si>
  <si>
    <t>Potrubí z trub PVC SN4 svodné (ležaté) DN 110</t>
  </si>
  <si>
    <t>2+2+2</t>
  </si>
  <si>
    <t>721173402</t>
  </si>
  <si>
    <t>Potrubí kanalizační z PVC SN 4 svodné DN 125</t>
  </si>
  <si>
    <t>-1227817290</t>
  </si>
  <si>
    <t>Potrubí z trub PVC SN4 svodné (ležaté) DN 125</t>
  </si>
  <si>
    <t>721173403</t>
  </si>
  <si>
    <t>Potrubí kanalizační z PVC SN 4 svodné DN 160</t>
  </si>
  <si>
    <t>507658530</t>
  </si>
  <si>
    <t>Potrubí z trub PVC SN4 svodné (ležaté) DN 160</t>
  </si>
  <si>
    <t>16+2</t>
  </si>
  <si>
    <t>721173404</t>
  </si>
  <si>
    <t>Potrubí kanalizační z PVC SN 4 svodné DN 200</t>
  </si>
  <si>
    <t>1189198177</t>
  </si>
  <si>
    <t>Potrubí z trub PVC SN4 svodné (ležaté) DN 200</t>
  </si>
  <si>
    <t>721174024</t>
  </si>
  <si>
    <t>Potrubí kanalizační z PP odpadní DN 75</t>
  </si>
  <si>
    <t>-1982582084</t>
  </si>
  <si>
    <t>Potrubí z trub polypropylenových odpadní (svislé) DN 75</t>
  </si>
  <si>
    <t>721290112</t>
  </si>
  <si>
    <t>Zkouška těsnosti potrubí kanalizace vodou DN 150/DN 200</t>
  </si>
  <si>
    <t>-246455146</t>
  </si>
  <si>
    <t>Zkouška těsnosti kanalizace v objektech vodou DN 150 nebo DN 200</t>
  </si>
  <si>
    <t>6+6+18+6</t>
  </si>
  <si>
    <t>721290821</t>
  </si>
  <si>
    <t>Přemístění vnitrostaveništní demontovaných hmot vnitřní kanalizace v objektech v do 6 m</t>
  </si>
  <si>
    <t>-1629054313</t>
  </si>
  <si>
    <t>Vnitrostaveništní přemístění vybouraných (demontovaných) hmot  vnitřní kanalizace vodorovně do 100 m v objektech výšky do 6 m</t>
  </si>
  <si>
    <t>-1228023720</t>
  </si>
  <si>
    <t>700214442</t>
  </si>
  <si>
    <t>d - Elektroinstalace pro čerpadla</t>
  </si>
  <si>
    <t xml:space="preserve"> </t>
  </si>
  <si>
    <t>M - Práce a dodávky M</t>
  </si>
  <si>
    <t xml:space="preserve">    D1 - MONTÁŽE ELEKTROROZVODY PRO ČERPADLA</t>
  </si>
  <si>
    <t xml:space="preserve">    D2 - STAVEBNÍ PRÁCE ELEKTROROZVODY PRO ČERPADLA</t>
  </si>
  <si>
    <t xml:space="preserve">    D3 - ZEMNÍ PRÁCE  ELEKTROROZVODY PRO ČERPADLA</t>
  </si>
  <si>
    <t xml:space="preserve">    D4 - MATERIÁLY ELEKTROROZVODY PRO ČERPADLA</t>
  </si>
  <si>
    <t xml:space="preserve">    D5 - MONTÁŽE RČ</t>
  </si>
  <si>
    <t xml:space="preserve">    D6 - MATERIÁLY RČ</t>
  </si>
  <si>
    <t xml:space="preserve">    D7 - PROJEKTOVÁ DOKUMENTACE K REVIZI A VÝCHOZÍ REVIZNÍ ZPRÁVA</t>
  </si>
  <si>
    <t>Práce a dodávky M</t>
  </si>
  <si>
    <t>D1</t>
  </si>
  <si>
    <t>MONTÁŽE ELEKTROROZVODY PRO ČERPADLA</t>
  </si>
  <si>
    <t>Pol66</t>
  </si>
  <si>
    <t>vyhledání obvodů v rozvaděči HR</t>
  </si>
  <si>
    <t>Pol67</t>
  </si>
  <si>
    <t>osazení jističe 32A/3/B do 2. pole rozvaděče HR</t>
  </si>
  <si>
    <t>ks</t>
  </si>
  <si>
    <t>Pol68</t>
  </si>
  <si>
    <t>vyznačení, vytýčení kabelové trasy</t>
  </si>
  <si>
    <t>Pol18</t>
  </si>
  <si>
    <t>osazení rozvaděče RČ do země, vč.zapískování, vyrovnání</t>
  </si>
  <si>
    <t>Pol19</t>
  </si>
  <si>
    <t>kabel CYKY 5Jx10 PU</t>
  </si>
  <si>
    <t>Pol20</t>
  </si>
  <si>
    <t>vodič CYA 6 žl/zel. PU</t>
  </si>
  <si>
    <t>Pol21</t>
  </si>
  <si>
    <t>trubka tuhá, střední zátěž 32/28,6mm PU</t>
  </si>
  <si>
    <t>Pol69</t>
  </si>
  <si>
    <t>kabelová průchodka pro hydroizolace (HSI) s ucpávkou a systémovým víkem</t>
  </si>
  <si>
    <t>Pol23</t>
  </si>
  <si>
    <t>kabel CYKY 3Jx2,5 PU</t>
  </si>
  <si>
    <t>Pol24</t>
  </si>
  <si>
    <t>kabel CYKY 3Jx4 PU</t>
  </si>
  <si>
    <t>Pol25</t>
  </si>
  <si>
    <t>kabel CYKY 5Jx1,5 PU</t>
  </si>
  <si>
    <t>Pol70</t>
  </si>
  <si>
    <t>krabice odbočná do 4mm2, čtverec, 81x81x38mm, na povrch IP66</t>
  </si>
  <si>
    <t>Pol27</t>
  </si>
  <si>
    <t>zásuvka plast 10/16A/250V 2P+Z bílá IP44 s přep.ochranou na povrch</t>
  </si>
  <si>
    <t>Pol28</t>
  </si>
  <si>
    <t>trubka tuhá, střední zátěž 25/21,4mm PU</t>
  </si>
  <si>
    <t>Pol29</t>
  </si>
  <si>
    <t>svorka pružinová zaklapovací 5x1,5-4 mm2</t>
  </si>
  <si>
    <t>Pol30</t>
  </si>
  <si>
    <t>ukonč.kab.smršt.zákl.do 5x4 mm2</t>
  </si>
  <si>
    <t>Pol31</t>
  </si>
  <si>
    <t>ukonč.kab.smršt.zákl.do 5x10 mm2</t>
  </si>
  <si>
    <t>D2</t>
  </si>
  <si>
    <t>STAVEBNÍ PRÁCE ELEKTROROZVODY PRO ČERPADLA</t>
  </si>
  <si>
    <t>Pol32</t>
  </si>
  <si>
    <t>vyvrtání otvoru do R=60mm tl.do 600mm v cih.zdi</t>
  </si>
  <si>
    <t>D3</t>
  </si>
  <si>
    <t>ZEMNÍ PRÁCE  ELEKTROROZVODY PRO ČERPADLA</t>
  </si>
  <si>
    <t>Pol71</t>
  </si>
  <si>
    <t>výkop rýhy š.350mmxhl.800mm tř.3</t>
  </si>
  <si>
    <t>Pol72</t>
  </si>
  <si>
    <t>zához rýhy š.350mmxhl.800mm tř.3</t>
  </si>
  <si>
    <t>Pol73</t>
  </si>
  <si>
    <t>lože z písku do rýhy do š.65cm tl.20cm (vč.naložení, odvozu, složení)</t>
  </si>
  <si>
    <t>Pol36</t>
  </si>
  <si>
    <t>výstr.folie do š.33cm</t>
  </si>
  <si>
    <t>D4</t>
  </si>
  <si>
    <t>MATERIÁLY ELEKTROROZVODY PRO ČERPADLA</t>
  </si>
  <si>
    <t>Pol37</t>
  </si>
  <si>
    <t>jistič 32A/3/B</t>
  </si>
  <si>
    <t>Pol38</t>
  </si>
  <si>
    <t>kabel CYKY 5Jx10</t>
  </si>
  <si>
    <t>Pol39</t>
  </si>
  <si>
    <t>vodič CYA 6 žl/zel.</t>
  </si>
  <si>
    <t>Pol40</t>
  </si>
  <si>
    <t>trubka tuhá, střední zátěž 32/28,6mm</t>
  </si>
  <si>
    <t>Pol41</t>
  </si>
  <si>
    <t>Pol74</t>
  </si>
  <si>
    <t>kabel CYKY 3Jx2,5</t>
  </si>
  <si>
    <t>Pol43</t>
  </si>
  <si>
    <t>kabel CYKY 3Jx4</t>
  </si>
  <si>
    <t>58</t>
  </si>
  <si>
    <t>Pol44</t>
  </si>
  <si>
    <t>kabel CYKY 5Jx1,5</t>
  </si>
  <si>
    <t>60</t>
  </si>
  <si>
    <t>Pol45</t>
  </si>
  <si>
    <t>62</t>
  </si>
  <si>
    <t>Pol75</t>
  </si>
  <si>
    <t>64</t>
  </si>
  <si>
    <t>66</t>
  </si>
  <si>
    <t>Pol47</t>
  </si>
  <si>
    <t>68</t>
  </si>
  <si>
    <t>Pol48</t>
  </si>
  <si>
    <t>70</t>
  </si>
  <si>
    <t>Pol76</t>
  </si>
  <si>
    <t>podružný materiál (příchytky, spojky, kolena, hmoždinky, sádra…)</t>
  </si>
  <si>
    <t>sada</t>
  </si>
  <si>
    <t>72</t>
  </si>
  <si>
    <t>D5</t>
  </si>
  <si>
    <t>MONTÁŽE RČ</t>
  </si>
  <si>
    <t>Pol77</t>
  </si>
  <si>
    <t>kompaktní pilíř IP65 š.320xv.1210xhl.220mm, materiál plast, vč.osazení do terénu</t>
  </si>
  <si>
    <t>74</t>
  </si>
  <si>
    <t>Pol78</t>
  </si>
  <si>
    <t>propojovací systém 63A/3L 10kA</t>
  </si>
  <si>
    <t>76</t>
  </si>
  <si>
    <t>Pol79</t>
  </si>
  <si>
    <t>vypínač 63-3-10kA</t>
  </si>
  <si>
    <t>78</t>
  </si>
  <si>
    <t>Pol80</t>
  </si>
  <si>
    <t>přep.ochrana B+C/4 12,5kA</t>
  </si>
  <si>
    <t>80</t>
  </si>
  <si>
    <t>Pol81</t>
  </si>
  <si>
    <t>chráničojistič B16/1/N/30MA typ AC</t>
  </si>
  <si>
    <t>82</t>
  </si>
  <si>
    <t>Pol55</t>
  </si>
  <si>
    <t>pomocná sběrnice N 15, PE15</t>
  </si>
  <si>
    <t>84</t>
  </si>
  <si>
    <t>Pol56</t>
  </si>
  <si>
    <t>ochranná přípojnice PAS 7-16</t>
  </si>
  <si>
    <t>86</t>
  </si>
  <si>
    <t>D6</t>
  </si>
  <si>
    <t>MATERIÁLY RČ</t>
  </si>
  <si>
    <t>Pol82</t>
  </si>
  <si>
    <t>kompaktní pilíř IP65 š.320xv.1210xhl.220mm, materiál plast</t>
  </si>
  <si>
    <t>88</t>
  </si>
  <si>
    <t>Pol83</t>
  </si>
  <si>
    <t>90</t>
  </si>
  <si>
    <t>Pol59</t>
  </si>
  <si>
    <t>92</t>
  </si>
  <si>
    <t>Pol60</t>
  </si>
  <si>
    <t>94</t>
  </si>
  <si>
    <t>Pol84</t>
  </si>
  <si>
    <t>96</t>
  </si>
  <si>
    <t>Pol85</t>
  </si>
  <si>
    <t>98</t>
  </si>
  <si>
    <t>Pol63</t>
  </si>
  <si>
    <t>100</t>
  </si>
  <si>
    <t>D7</t>
  </si>
  <si>
    <t>PROJEKTOVÁ DOKUMENTACE K REVIZI A VÝCHOZÍ REVIZNÍ ZPRÁVA</t>
  </si>
  <si>
    <t>Pol86</t>
  </si>
  <si>
    <t>Projektová dokumentace skutečného stavu elektroinstalace po relizaci</t>
  </si>
  <si>
    <t>102</t>
  </si>
  <si>
    <t>Pol87</t>
  </si>
  <si>
    <t>Výchozí revizní zpráva elektroinstalace a venkovních elektrorozvodů</t>
  </si>
  <si>
    <t>104</t>
  </si>
  <si>
    <t>fig26</t>
  </si>
  <si>
    <t>TI želbet průvlaků</t>
  </si>
  <si>
    <t>130</t>
  </si>
  <si>
    <t>3 - SO 03 Tělocvična</t>
  </si>
  <si>
    <t>611142001</t>
  </si>
  <si>
    <t>Potažení vnitřních stropů sklovláknitým pletivem vtlačeným do tenkovrstvé hmoty</t>
  </si>
  <si>
    <t>1753620843</t>
  </si>
  <si>
    <t>Potažení vnitřních ploch pletivem v ploše nebo pruzích, na plném podkladu sklovláknitým vtlačením do tmelu stropů</t>
  </si>
  <si>
    <t>-96059663</t>
  </si>
  <si>
    <t>39,18*13,435/3                                 "2.n.p."</t>
  </si>
  <si>
    <t>-1693858481</t>
  </si>
  <si>
    <t>37,9*11,955                                                 "3201"</t>
  </si>
  <si>
    <t>176331372</t>
  </si>
  <si>
    <t>Vnitrostaveništní doprava suti a vybouraných hmot  vodorovně do 50 m svisle s omezením mechanizace pro budovy a haly výšky přes 9 do 12 m</t>
  </si>
  <si>
    <t>94119507</t>
  </si>
  <si>
    <t>-10336836</t>
  </si>
  <si>
    <t>6,114*20 'Přepočtené koeficientem množství</t>
  </si>
  <si>
    <t>997013814</t>
  </si>
  <si>
    <t>Poplatek za uložení na skládce (skládkovné) stavebního odpadu izolací kód odpadu 17 06 04</t>
  </si>
  <si>
    <t>-1274340778</t>
  </si>
  <si>
    <t>Poplatek za uložení stavebního odpadu na skládce (skládkovné) z izolačních materiálů zatříděného do Katalogu odpadů pod kódem 17 06 04</t>
  </si>
  <si>
    <t>998011009</t>
  </si>
  <si>
    <t>Přesun hmot pro budovy zděné s omezením mechanizace pro budovy v přes 6 do 12 m</t>
  </si>
  <si>
    <t>-550374322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</si>
  <si>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</si>
  <si>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713110811</t>
  </si>
  <si>
    <t>Odstranění tepelné izolace stropů volně kladené z vláknitých materiálů suchých tl do 100 mm</t>
  </si>
  <si>
    <t>-1278172753</t>
  </si>
  <si>
    <t>Odstranění tepelné izolace stropů nebo podhledů z rohoží, pásů, dílců, desek, bloků volně kladených z vláknitých materiálů suchých, tloušťka izolace do 100 mm</t>
  </si>
  <si>
    <t>4,04*11,96*2+4,0*11,96*4+5,0*11,96*2                                            "3201"</t>
  </si>
  <si>
    <t>713111111</t>
  </si>
  <si>
    <t>Montáž izolace tepelné vrchem stropů volně kladenými rohožemi, pásy, dílci, deskami</t>
  </si>
  <si>
    <t>1528007162</t>
  </si>
  <si>
    <t>Montáž tepelné izolace stropů rohožemi, pásy, dílci, deskami, bloky (izolační materiál ve specifikaci) vrchem bez překrytí lepenkou kladenými volně</t>
  </si>
  <si>
    <t>(4,04*11,96*2+4,0*11,96*4+5,0*11,96*2)*2                                            "3201"</t>
  </si>
  <si>
    <t>63148106</t>
  </si>
  <si>
    <t>deska tepelně izolační minerální univerzální λ=0,038-0,039 tl 140mm</t>
  </si>
  <si>
    <t>-438478828</t>
  </si>
  <si>
    <t>815,194*1,05 'Přepočtené koeficientem množství</t>
  </si>
  <si>
    <t>-1821467663</t>
  </si>
  <si>
    <t>37,9*11,955                                           "3201"</t>
  </si>
  <si>
    <t>-255769337</t>
  </si>
  <si>
    <t>(37,9+11,955)*2*0,6                                                     "3201"</t>
  </si>
  <si>
    <t>11,955*2*7*0,4                                                              "3201"</t>
  </si>
  <si>
    <t>713131141</t>
  </si>
  <si>
    <t>Montáž izolace tepelné stěn a základů lepením celoplošně rohoží, pásů, dílců, desek</t>
  </si>
  <si>
    <t>546725169</t>
  </si>
  <si>
    <t>Montáž tepelné izolace stěn rohožemi, pásy, deskami, dílci, bloky (izolační materiál ve specifikaci) lepením celoplošně</t>
  </si>
  <si>
    <t>(5,0+12,0)*2*(0,25+0,25)*2</t>
  </si>
  <si>
    <t>(4,0+12,0)*6*(0,25+0,25)*2</t>
  </si>
  <si>
    <t>Mezisoučet                                              "zateplení želbet trámů"</t>
  </si>
  <si>
    <t>63151532</t>
  </si>
  <si>
    <t>deska tepelně izolační minerální kontaktních fasád kolmé vlákno λ=0,040-0,041 tl 140mm</t>
  </si>
  <si>
    <t>-1143541906</t>
  </si>
  <si>
    <t>fig26*1,05</t>
  </si>
  <si>
    <t>998713102</t>
  </si>
  <si>
    <t>Přesun hmot tonážní pro izolace tepelné v objektech v přes 6 do 12 m</t>
  </si>
  <si>
    <t>899596975</t>
  </si>
  <si>
    <t>Přesun hmot pro izolace tepelné stanovený z hmotnosti přesunovaného materiálu vodorovná dopravní vzdálenost do 50 m v objektech výšky přes 6 m do 12 m</t>
  </si>
  <si>
    <t>-1974168122</t>
  </si>
  <si>
    <t>1,75*4                                        "K305"</t>
  </si>
  <si>
    <t>998764102</t>
  </si>
  <si>
    <t>Přesun hmot tonážní pro konstrukce klempířské v objektech v přes 6 do 12 m</t>
  </si>
  <si>
    <t>-747015967</t>
  </si>
  <si>
    <t>Přesun hmot pro konstrukce klempířské stanovený z hmotnosti přesunovaného materiálu vodorovná dopravní vzdálenost do 50 m v objektech výšky přes 6 do 12 m</t>
  </si>
  <si>
    <t>-82689737</t>
  </si>
  <si>
    <t>40                         "práce neobsažené v CS URS - vyklízení stávajícího materiálu na půdě"</t>
  </si>
  <si>
    <t>fig3</t>
  </si>
  <si>
    <t>plocha nových chodníků</t>
  </si>
  <si>
    <t>521,6</t>
  </si>
  <si>
    <t>fig4</t>
  </si>
  <si>
    <t>plocha nové pojízdné plochy</t>
  </si>
  <si>
    <t>648,68</t>
  </si>
  <si>
    <t>fig5</t>
  </si>
  <si>
    <t>výkop pro izolaci stěn</t>
  </si>
  <si>
    <t>759,958</t>
  </si>
  <si>
    <t>fig7</t>
  </si>
  <si>
    <t>silniční obrubník</t>
  </si>
  <si>
    <t>fig9</t>
  </si>
  <si>
    <t>zahradní obrubník</t>
  </si>
  <si>
    <t>332</t>
  </si>
  <si>
    <t>4 - SO 04 Zpevněné plochy a zemní práce</t>
  </si>
  <si>
    <t xml:space="preserve">    2 - Zakládání</t>
  </si>
  <si>
    <t xml:space="preserve">    5 - Komunikace pozemní</t>
  </si>
  <si>
    <t>112101121</t>
  </si>
  <si>
    <t>Odstranění stromů jehličnatých průměru kmene přes 100 do 300 mm</t>
  </si>
  <si>
    <t>-1833042275</t>
  </si>
  <si>
    <t>Odstranění stromů s odřezáním kmene a s odvětvením jehličnatých bez odkornění, průměru kmene přes 100 do 300 mm</t>
  </si>
  <si>
    <t>112251101</t>
  </si>
  <si>
    <t>Odstranění pařezů D přes 100 do 300 mm</t>
  </si>
  <si>
    <t>1830076645</t>
  </si>
  <si>
    <t>Odstranění pařezů strojně s jejich vykopáním, vytrháním nebo odstřelením průměru přes 100 do 300 mm</t>
  </si>
  <si>
    <t>113106142</t>
  </si>
  <si>
    <t>Rozebrání dlažeb z betonových nebo kamenných dlaždic komunikací pro pěší strojně pl přes 50 m2</t>
  </si>
  <si>
    <t>-1208218322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</si>
  <si>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</si>
  <si>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122,0+100,0+66,0                     "chodníky"</t>
  </si>
  <si>
    <t>fig1</t>
  </si>
  <si>
    <t>113107236</t>
  </si>
  <si>
    <t>Odstranění podkladu z betonu vyztuženého sítěmi tl přes 100 do 150 mm strojně pl přes 200 m2</t>
  </si>
  <si>
    <t>-514739531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</si>
  <si>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</si>
  <si>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532,0                            "stávající zpevněná plocha"</t>
  </si>
  <si>
    <t>fig2</t>
  </si>
  <si>
    <t>115101201</t>
  </si>
  <si>
    <t>Čerpání vody na dopravní výšku do 10 m průměrný přítok do 500 l/min</t>
  </si>
  <si>
    <t>-483110070</t>
  </si>
  <si>
    <t>Čerpání vody na dopravní výšku do 10 m s uvažovaným průměrným přítokem do 500 l/min</t>
  </si>
  <si>
    <t>10*30</t>
  </si>
  <si>
    <t>115101301</t>
  </si>
  <si>
    <t>Pohotovost čerpací soupravy pro dopravní výšku do 10 m přítok do 500 l/min</t>
  </si>
  <si>
    <t>den</t>
  </si>
  <si>
    <t>-387441135</t>
  </si>
  <si>
    <t>Pohotovost záložní čerpací soupravy pro dopravní výšku do 10 m s uvažovaným průměrným přítokem do 500 l/min</t>
  </si>
  <si>
    <t>122251104</t>
  </si>
  <si>
    <t>Odkopávky a prokopávky nezapažené v hornině třídy těžitelnosti I skupiny 3 objem do 500 m3 strojně</t>
  </si>
  <si>
    <t>1616049526</t>
  </si>
  <si>
    <t>Odkopávky a prokopávky nezapažené strojně v hornině třídy těžitelnosti I skupiny 3 přes 100 do 500 m3</t>
  </si>
  <si>
    <t>fig3*0,40</t>
  </si>
  <si>
    <t>fig4*0,75</t>
  </si>
  <si>
    <t>132253254</t>
  </si>
  <si>
    <t>Hloubení rýh nezapažených š do 2000 mm v hornině třídy těžitelnosti I skupiny 3 objem přes 100 m3 strojně v omezeném prostoru</t>
  </si>
  <si>
    <t>-1668248188</t>
  </si>
  <si>
    <t>Hloubení nezapažených rýh šířky přes 800 do 2 000 mm strojně s urovnáním dna do předepsaného profilu a spádu v omezeném prostoru v hornině třídy těžitelnosti I skupiny 3 přes 100 m3</t>
  </si>
  <si>
    <t>((20,03+84,58+3,9+5,95)*2-6,205-9,075)*(3,5-1,9)*1,5</t>
  </si>
  <si>
    <t>(0,34+8,835+0,65+0,14+7,15)*(5,0-3,5)*1,5         "prohloubení kolem kotelny"</t>
  </si>
  <si>
    <t>19,22*(3,8-(1,6+0,5)/2)*1,5                                    "J"</t>
  </si>
  <si>
    <t>(19,22-3,116)*(3,8-(1,4+0,7)/2)*1,5                    "S"</t>
  </si>
  <si>
    <t>(29,336-19,22)*(1,0-0,5)*1,0                                  "J"</t>
  </si>
  <si>
    <t>(29,336-19,22)*(1,0-0,5)*1,0                                 "S"</t>
  </si>
  <si>
    <t>((39,18+13,435)*2-9,075)*(1,15-0,6)*1,0</t>
  </si>
  <si>
    <t>162201405</t>
  </si>
  <si>
    <t>Vodorovné přemístění větví stromů jehličnatých do 1 km D kmene přes 100 do 300 mm</t>
  </si>
  <si>
    <t>-2080625033</t>
  </si>
  <si>
    <t>Vodorovné přemístění větví, kmenů nebo pařezů s naložením, složením a dopravou do 1000 m větví stromů jehličnatých, průměru kmene přes 100 do 300 mm</t>
  </si>
  <si>
    <t>162201415</t>
  </si>
  <si>
    <t>Vodorovné přemístění kmenů stromů jehličnatých do 1 km D kmene přes 100 do 300 mm</t>
  </si>
  <si>
    <t>-373105277</t>
  </si>
  <si>
    <t>Vodorovné přemístění větví, kmenů nebo pařezů s naložením, složením a dopravou do 1000 m kmenů stromů jehličnatých, průměru přes 100 do 300 mm</t>
  </si>
  <si>
    <t>162201421</t>
  </si>
  <si>
    <t>Vodorovné přemístění pařezů do 1 km D přes 100 do 300 mm</t>
  </si>
  <si>
    <t>-1788136496</t>
  </si>
  <si>
    <t>Vodorovné přemístění větví, kmenů nebo pařezů s naložením, složením a dopravou do 1000 m pařezů kmenů, průměru přes 100 do 300 mm</t>
  </si>
  <si>
    <t>162301941</t>
  </si>
  <si>
    <t>Příplatek k vodorovnému přemístění větví stromů jehličnatých D kmene přes 100 do 300 mm ZKD 1 km</t>
  </si>
  <si>
    <t>-1140432218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</si>
  <si>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</si>
  <si>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1*19 'Přepočtené koeficientem množství</t>
  </si>
  <si>
    <t>162301961</t>
  </si>
  <si>
    <t>Příplatek k vodorovnému přemístění kmenů stromů jehličnatých D kmene přes 100 do 300 mm ZKD 1 km</t>
  </si>
  <si>
    <t>1898007356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</si>
  <si>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</si>
  <si>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162301971</t>
  </si>
  <si>
    <t>Příplatek k vodorovnému přemístění pařezů D přes 100 do 300 mm ZKD 1 km</t>
  </si>
  <si>
    <t>-1355743327</t>
  </si>
  <si>
    <t>Vodorovné přemístění větví, kmenů nebo pařezů s naložením, složením a dopravou Příplatek k cenám za každých dalších i započatých 1000 m přes 1000 m pařezů kmenů, průměru přes 100 do 300 mm</t>
  </si>
  <si>
    <t>-1102477008</t>
  </si>
  <si>
    <t>fig5*0,20</t>
  </si>
  <si>
    <t>-718607471</t>
  </si>
  <si>
    <t>847,142*5 'Přepočtené koeficientem množství</t>
  </si>
  <si>
    <t>-1693793353</t>
  </si>
  <si>
    <t>fig3*0,40*1,800</t>
  </si>
  <si>
    <t>fig4*0,75*1,800</t>
  </si>
  <si>
    <t>fig5*0,20*1,800</t>
  </si>
  <si>
    <t>174151101</t>
  </si>
  <si>
    <t>Zásyp jam, šachet rýh nebo kolem objektů sypaninou se zhutněním</t>
  </si>
  <si>
    <t>-189052635</t>
  </si>
  <si>
    <t>Zásyp sypaninou z jakékoliv horniny strojně s uložením výkopku ve vrstvách se zhutněním jam, šachet, rýh nebo kolem objektů v těchto vykopávkách</t>
  </si>
  <si>
    <t>fig5*0,80</t>
  </si>
  <si>
    <t>181951112</t>
  </si>
  <si>
    <t>Úprava pláně v hornině třídy těžitelnosti I skupiny 1 až 3 se zhutněním strojně</t>
  </si>
  <si>
    <t>1648319019</t>
  </si>
  <si>
    <t>Úprava pláně vyrovnáním výškových rozdílů strojně v hornině třídy těžitelnosti I, skupiny 1 až 3 se zhutněním</t>
  </si>
  <si>
    <t>Zakládání</t>
  </si>
  <si>
    <t>211971121</t>
  </si>
  <si>
    <t>Zřízení opláštění žeber nebo trativodů geotextilií v rýze nebo zářezu sklonu přes 1:2 š do 2,5 m</t>
  </si>
  <si>
    <t>1533014391</t>
  </si>
  <si>
    <t>Zřízení opláštění výplně z geotextilie odvodňovacích žeber nebo trativodů  v rýze nebo zářezu se stěnami svislými nebo šikmými o sklonu přes 1:2 při rozvinuté šířce opláštění do 2,5 m</t>
  </si>
  <si>
    <t>(6,0+60,0+6,0)*(0,6+0,4)*2                         "SO 01"</t>
  </si>
  <si>
    <t>30,0*(0,6+0,4)*2                                              "SO 02"</t>
  </si>
  <si>
    <t>(14,0+40,0+14,0+11,0)*(0,6+0,4)*2           "SO 03"</t>
  </si>
  <si>
    <t>69311172</t>
  </si>
  <si>
    <t>geotextilie PP s ÚV stabilizací 300g/m2</t>
  </si>
  <si>
    <t>2049046246</t>
  </si>
  <si>
    <t>(6,0+60,0+6,0)*(0,6+0,4)*2*1,1                         "SO 01"</t>
  </si>
  <si>
    <t>30,0*(0,6+0,4)*2*1,1                                              "SO 02"</t>
  </si>
  <si>
    <t>(14,0+40,0+14,0+11,0)*(0,6+0,4)*2*1,1           "SO 03"</t>
  </si>
  <si>
    <t>212750101</t>
  </si>
  <si>
    <t>Trativod z drenážních trubek PVC-U SN 4 perforace 360° včetně lože otevřený výkop DN 100 pro budovy plocha pro vtékání vody min. 80 cm2/m</t>
  </si>
  <si>
    <t>818366782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</si>
  <si>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</si>
  <si>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6,0+60,0+6,0                         "SO 01"</t>
  </si>
  <si>
    <t>30,0                                           "SO 02"</t>
  </si>
  <si>
    <t>14,0+40,0+14,0+11,0            "SO 03"</t>
  </si>
  <si>
    <t>339921131</t>
  </si>
  <si>
    <t>Osazování betonových palisád do betonového základu v řadě výšky prvku do 0,5 m</t>
  </si>
  <si>
    <t>-1047944741</t>
  </si>
  <si>
    <t>Osazování palisád  betonových v řadě se zabetonováním výšky palisády do 500 mm</t>
  </si>
  <si>
    <t>3,0*3</t>
  </si>
  <si>
    <t>59228407</t>
  </si>
  <si>
    <t>palisáda betonová tyčová hranatá přírodní 110x110x400mm</t>
  </si>
  <si>
    <t>1097067810</t>
  </si>
  <si>
    <t>3,0*3/0,11</t>
  </si>
  <si>
    <t>1,182</t>
  </si>
  <si>
    <t>Komunikace pozemní</t>
  </si>
  <si>
    <t>564831111</t>
  </si>
  <si>
    <t>Podklad ze štěrkodrtě ŠD tl 100 mm</t>
  </si>
  <si>
    <t>181463479</t>
  </si>
  <si>
    <t>Podklad ze štěrkodrti ŠD  s rozprostřením a zhutněním, po zhutnění tl. 100 mm</t>
  </si>
  <si>
    <t>564851111</t>
  </si>
  <si>
    <t>Podklad ze štěrkodrtě ŠD tl 150 mm</t>
  </si>
  <si>
    <t>-362529871</t>
  </si>
  <si>
    <t>Podklad ze štěrkodrti ŠD  s rozprostřením a zhutněním, po zhutnění tl. 150 mm</t>
  </si>
  <si>
    <t>564861111</t>
  </si>
  <si>
    <t>Podklad ze štěrkodrtě ŠD tl 200 mm</t>
  </si>
  <si>
    <t>551851532</t>
  </si>
  <si>
    <t>Podklad ze štěrkodrti ŠD  s rozprostřením a zhutněním, po zhutnění tl. 200 mm</t>
  </si>
  <si>
    <t>564961315</t>
  </si>
  <si>
    <t>Podklad z betonového recyklátu tl 200 mm</t>
  </si>
  <si>
    <t>659802609</t>
  </si>
  <si>
    <t>Podklad nebo podsyp z betonového recyklátu  s rozprostřením a zhutněním, po zhutnění tl. 200 mm</t>
  </si>
  <si>
    <t>fig4*2</t>
  </si>
  <si>
    <t>596212213</t>
  </si>
  <si>
    <t>Kladení zámkové dlažby pozemních komunikací tl 80 mm skupiny A pl přes 300 m2</t>
  </si>
  <si>
    <t>-1709727640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</si>
  <si>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</si>
  <si>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648,68                                               "dle CAD"</t>
  </si>
  <si>
    <t>59245020</t>
  </si>
  <si>
    <t>dlažba tvar obdélník betonová 200x100x80mm přírodní</t>
  </si>
  <si>
    <t>-86366358</t>
  </si>
  <si>
    <t>fig4*1,01</t>
  </si>
  <si>
    <t>596811223</t>
  </si>
  <si>
    <t>Kladení betonové dlažby komunikací pro pěší do lože z kameniva velikosti přes 0,09 do 0,25 m2 pl přes 300 m2</t>
  </si>
  <si>
    <t>1398363989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</si>
  <si>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300 m2</t>
  </si>
  <si>
    <t>39,0*3,0+7,0*0,8+4,0*1,2</t>
  </si>
  <si>
    <t>32,0*3,0+4,0*1,3</t>
  </si>
  <si>
    <t>10,0*3,8+3,0*9,0</t>
  </si>
  <si>
    <t>(10,5+12,0+7,0+58,0+21,0+10,5+20,0+13,5+41,0+13,5+11,0+10,0)*1,0</t>
  </si>
  <si>
    <t>59246003</t>
  </si>
  <si>
    <t>dlažba plošná betonová terasová hladká 500x500x50mm</t>
  </si>
  <si>
    <t>1022744155</t>
  </si>
  <si>
    <t>fig3*1,01</t>
  </si>
  <si>
    <t>895270001</t>
  </si>
  <si>
    <t>Proplachovací a kontrolní šachta z PVC-U vnější průměr 315 mm pro drenáže budov s lapačem písku užitné výšky 350 mm</t>
  </si>
  <si>
    <t>107988741</t>
  </si>
  <si>
    <t>Proplachovací a kontrolní šachta z PVC-U pro drenáže budov vnějšího průměru 315 mm pro napojení potrubí DN 200 s lapačem písku užitné výšky 350 mm</t>
  </si>
  <si>
    <t>895270021</t>
  </si>
  <si>
    <t>Proplachovací a kontrolní šachta z PVC-U vnější průměr 315 mm pro drenáže budov šachtové prodloužení světlé hloubky 800 mm</t>
  </si>
  <si>
    <t>-1211050297</t>
  </si>
  <si>
    <t>Proplachovací a kontrolní šachta z PVC-U pro drenáže budov vnějšího průměru 315 mm šachtové prodloužení světlé hloubky 800 mm</t>
  </si>
  <si>
    <t>895270031</t>
  </si>
  <si>
    <t>Proplachovací a kontrolní šachta z PVC-U vnější průměr 315 mm pro drenáže budov redukce DN 200/100-150</t>
  </si>
  <si>
    <t>94347622</t>
  </si>
  <si>
    <t>Proplachovací a kontrolní šachta z PVC-U pro drenáže budov vnějšího průměru 315 mm redukce DN 200/100-150</t>
  </si>
  <si>
    <t>895270041</t>
  </si>
  <si>
    <t>Proplachovací a kontrolní šachta z PVC-U vnější průměr 315 mm pro drenáže budov poklop hlinikový s aretací</t>
  </si>
  <si>
    <t>1719302299</t>
  </si>
  <si>
    <t>Proplachovací a kontrolní šachta z PVC-U pro drenáže budov vnějšího průměru 315 mm poklop hliníkový s aretací</t>
  </si>
  <si>
    <t>895270067</t>
  </si>
  <si>
    <t>Příplatek k rourám proplachovací a kontrolní šachty z PVC-U vnější průměr 315 mm pro drenáže budov za uříznutí šachtové roury</t>
  </si>
  <si>
    <t>-474677225</t>
  </si>
  <si>
    <t>Proplachovací a kontrolní šachta z PVC-U pro drenáže budov vnějšího průměru 315 mm Příplatek k ceně -0021 za uříznutí šachtového prodloužení</t>
  </si>
  <si>
    <t>916131213</t>
  </si>
  <si>
    <t>Osazení silničního obrubníku betonového stojatého s boční opěrou do lože z betonu prostého</t>
  </si>
  <si>
    <t>-1687578271</t>
  </si>
  <si>
    <t>Osazení silničního obrubníku betonového se zřízením lože, s vyplněním a zatřením spár cementovou maltou stojatého s boční opěrou z betonu prostého, do lože z betonu prostého</t>
  </si>
  <si>
    <t>40,15+1,65*2+4,0+2,66+8,5+4,0+8,5+6,45+5,73+0,71</t>
  </si>
  <si>
    <t>59217031</t>
  </si>
  <si>
    <t>obrubník betonový silniční 1000x150x250mm</t>
  </si>
  <si>
    <t>-723802410</t>
  </si>
  <si>
    <t>fig7*1,02</t>
  </si>
  <si>
    <t>916331112</t>
  </si>
  <si>
    <t>Osazení zahradního obrubníku betonového do lože z betonu s boční opěrou</t>
  </si>
  <si>
    <t>-1533321527</t>
  </si>
  <si>
    <t>Osazení zahradního obrubníku betonového s ložem tl. od 50 do 100 mm z betonu prostého tř. C 12/15 s boční opěrou z betonu prostého tř. C 12/15</t>
  </si>
  <si>
    <t>38,5+1,5+42,0+1,5+13,0+3,0+10,5+14,5+6,0+57,5+20,0+1,0</t>
  </si>
  <si>
    <t>1,0+10,5+19,0+16,0+41,0+15,5+10,0+10,0</t>
  </si>
  <si>
    <t>59217037</t>
  </si>
  <si>
    <t>obrubník betonový parkový přírodní 500x50x200mm</t>
  </si>
  <si>
    <t>-421973334</t>
  </si>
  <si>
    <t>fig9*1,01</t>
  </si>
  <si>
    <t>935113211</t>
  </si>
  <si>
    <t>Osazení odvodňovacího betonového žlabu s krycím roštem šířky do 200 mm</t>
  </si>
  <si>
    <t>2071700242</t>
  </si>
  <si>
    <t>Osazení odvodňovacího žlabu s krycím roštem  betonového šířky do 200 mm</t>
  </si>
  <si>
    <t>20,0+4,0</t>
  </si>
  <si>
    <t>592270061</t>
  </si>
  <si>
    <t>žlab odvodňovací betonový se spádem dna 0,5% DN 100 mm</t>
  </si>
  <si>
    <t>1221498280</t>
  </si>
  <si>
    <t>žlab odvodňovací polymerbetonový se spádem dna 0,5% 1000x130x155/160mm</t>
  </si>
  <si>
    <t>592270062</t>
  </si>
  <si>
    <t>vpusť pro odvodňovací betonový žlab  DN 100 mm</t>
  </si>
  <si>
    <t>-357294186</t>
  </si>
  <si>
    <t>592270141</t>
  </si>
  <si>
    <t>rošt můstkový C250 litina dl 0,5m oka 50/12,7 DN 100</t>
  </si>
  <si>
    <t>-601900898</t>
  </si>
  <si>
    <t>rošt můstkový C250 litina dl 0,5m oka 50/12,7 průřez vtoku 493cm2/m</t>
  </si>
  <si>
    <t>981011314</t>
  </si>
  <si>
    <t>Demolice budov zděných na MVC podíl konstrukcí přes 20 do 25 % postupným rozebíráním</t>
  </si>
  <si>
    <t>-164940956</t>
  </si>
  <si>
    <t>Demolice budov  postupným rozebíráním z cihel, kamene, smíšeného nebo hrázděného zdiva, tvárnic na maltu vápennou nebo vápenocementovou s podílem konstrukcí přes 20 do 25 %</t>
  </si>
  <si>
    <t>2,92*2,25*3,0                         "zděný přístavek"</t>
  </si>
  <si>
    <t>981513116</t>
  </si>
  <si>
    <t>Demolice konstrukcí objektů z betonu prostého těžkou mechanizací</t>
  </si>
  <si>
    <t>-148945261</t>
  </si>
  <si>
    <t>Demolice konstrukcí objektů  těžkými mechanizačními prostředky konstrukcí z betonu prostého</t>
  </si>
  <si>
    <t>(1,875+0,6+2,15+0,6+1,875)*0,6*1,3</t>
  </si>
  <si>
    <t>Mezisoučet                      "základy přístavku"</t>
  </si>
  <si>
    <t>997221561</t>
  </si>
  <si>
    <t>Vodorovná doprava suti z kusových materiálů do 1 km</t>
  </si>
  <si>
    <t>2128701680</t>
  </si>
  <si>
    <t>Vodorovná doprava suti  bez naložení, ale se složením a s hrubým urovnáním z kusových materiálů, na vzdálenost do 1 km</t>
  </si>
  <si>
    <t>997221569</t>
  </si>
  <si>
    <t>Příplatek ZKD 1 km u vodorovné dopravy suti z kusových materiálů</t>
  </si>
  <si>
    <t>-2110083436</t>
  </si>
  <si>
    <t>Vodorovná doprava suti  bez naložení, ale se složením a s hrubým urovnáním Příplatek k ceně za každý další i započatý 1 km přes 1 km</t>
  </si>
  <si>
    <t>270,403*19 'Přepočtené koeficientem množství</t>
  </si>
  <si>
    <t>997221611</t>
  </si>
  <si>
    <t>Nakládání suti na dopravní prostředky pro vodorovnou dopravu</t>
  </si>
  <si>
    <t>1108711748</t>
  </si>
  <si>
    <t>Nakládání na dopravní prostředky  pro vodorovnou dopravu suti</t>
  </si>
  <si>
    <t>997221861</t>
  </si>
  <si>
    <t>Poplatek za uložení stavebního odpadu na recyklační skládce (skládkovné) z prostého betonu pod kódem 17 01 01</t>
  </si>
  <si>
    <t>-1663199152</t>
  </si>
  <si>
    <t>Poplatek za uložení stavebního odpadu na recyklační skládce (skládkovné) z prostého betonu zatříděného do Katalogu odpadů pod kódem 17 01 01</t>
  </si>
  <si>
    <t>997221862</t>
  </si>
  <si>
    <t>Poplatek za uložení stavebního odpadu na recyklační skládce (skládkovné) z armovaného betonu pod kódem 17 01 01</t>
  </si>
  <si>
    <t>816827218</t>
  </si>
  <si>
    <t>Poplatek za uložení stavebního odpadu na recyklační skládce (skládkovné) z armovaného betonu zatříděného do Katalogu odpadů pod kódem 17 01 01</t>
  </si>
  <si>
    <t>998223011</t>
  </si>
  <si>
    <t>Přesun hmot pro pozemní komunikace s krytem dlážděným</t>
  </si>
  <si>
    <t>-1058221513</t>
  </si>
  <si>
    <t>Přesun hmot pro pozemní komunikace s krytem dlážděným  dopravní vzdálenost do 200 m jakékoliv délky objektu</t>
  </si>
  <si>
    <t>767996704</t>
  </si>
  <si>
    <t>Demontáž atypických zámečnických konstrukcí řezáním hm jednotlivých dílů přes 250 do 500 kg</t>
  </si>
  <si>
    <t>kg</t>
  </si>
  <si>
    <t>-1977830686</t>
  </si>
  <si>
    <t>Demontáž ostatních zámečnických konstrukcí  o hmotnosti jednotlivých dílů řezáním přes 250 do 500 kg</t>
  </si>
  <si>
    <t>350,0                                      "přístřešek na kola"</t>
  </si>
  <si>
    <t>5 - SO 05 Dešťová kanalizace</t>
  </si>
  <si>
    <t xml:space="preserve">    722 - Zdravotechnika - vnitřní vodovod</t>
  </si>
  <si>
    <t xml:space="preserve">    724 - Zdravotechnika - strojní vybavení</t>
  </si>
  <si>
    <t>113107443</t>
  </si>
  <si>
    <t>Odstranění podkladu živičných tl přes 100 do 150 mm při překopech strojně pl do 15 m2</t>
  </si>
  <si>
    <t>2085897028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</si>
  <si>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</si>
  <si>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25*1,4</t>
  </si>
  <si>
    <t>3*3</t>
  </si>
  <si>
    <t>115101203</t>
  </si>
  <si>
    <t>Čerpání vody na dopravní výšku do 10 m průměrný přítok přes 1 000 do 2 000 l/min</t>
  </si>
  <si>
    <t>-1611290291</t>
  </si>
  <si>
    <t>Čerpání vody na dopravní výšku do 10 m s uvažovaným průměrným přítokem přes 1 000 do 2 000 l/min</t>
  </si>
  <si>
    <t>24+24+24+24+24+24</t>
  </si>
  <si>
    <t>131151104</t>
  </si>
  <si>
    <t>Hloubení jam nezapažených v hornině třídy těžitelnosti I skupiny 1 a 2 objem do 500 m3 strojně</t>
  </si>
  <si>
    <t>1612347151</t>
  </si>
  <si>
    <t>Hloubení nezapažených jam a zářezů strojně s urovnáním dna do předepsaného profilu a spádu v hornině třídy těžitelnosti I skupiny 1 a 2 přes 100 do 500 m3</t>
  </si>
  <si>
    <t>mont. jáma</t>
  </si>
  <si>
    <t>2,5*2,5*3,5</t>
  </si>
  <si>
    <t>spojovací krčky</t>
  </si>
  <si>
    <t>2*2*2,5*2*2</t>
  </si>
  <si>
    <t>an 5,0 m3</t>
  </si>
  <si>
    <t>2*2*2,5</t>
  </si>
  <si>
    <t>AN 20M 3</t>
  </si>
  <si>
    <t>10*6*3,0</t>
  </si>
  <si>
    <t>131151205</t>
  </si>
  <si>
    <t>Hloubení jam zapažených v hornině třídy těžitelnosti I skupiny 1 a 2 objem do 1000 m3 strojně</t>
  </si>
  <si>
    <t>2138583560</t>
  </si>
  <si>
    <t>Hloubení zapažených jam a zářezů strojně s urovnáním dna do předepsaného profilu a spádu v hornině třídy těžitelnosti I skupiny 1 a 2 přes 500 do 1 000 m3</t>
  </si>
  <si>
    <t xml:space="preserve">zasakovací rýha 4*5,8*35 m </t>
  </si>
  <si>
    <t>4*5,8*35</t>
  </si>
  <si>
    <t>132151256</t>
  </si>
  <si>
    <t>Hloubení rýh nezapažených š do 2000 mm v hornině třídy těžitelnosti I skupiny 1 a 2 objem do 5000 m3 strojně</t>
  </si>
  <si>
    <t>1379412270</t>
  </si>
  <si>
    <t>Hloubení nezapažených rýh šířky přes 800 do 2 000 mm strojně s urovnáním dna do předepsaného profilu a spádu v hornině třídy těžitelnosti I skupiny 1 a 2 přes 1 000 do 5 000 m3</t>
  </si>
  <si>
    <t>Vnitroblok - zásyp zeminou</t>
  </si>
  <si>
    <t>š9-š8</t>
  </si>
  <si>
    <t>16*1,2*1,3</t>
  </si>
  <si>
    <t>4*1*1,2</t>
  </si>
  <si>
    <t>š8-š7</t>
  </si>
  <si>
    <t>18*1,2*1,35</t>
  </si>
  <si>
    <t>š7-š6</t>
  </si>
  <si>
    <t>26*1,2*1,3</t>
  </si>
  <si>
    <t>12*1*1,2</t>
  </si>
  <si>
    <t>š6-an20 m3</t>
  </si>
  <si>
    <t>20*1,2*1,4</t>
  </si>
  <si>
    <t>z an 20 - vírový ventil</t>
  </si>
  <si>
    <t>40*1,8*3,0</t>
  </si>
  <si>
    <t>vírový ventil - rš1</t>
  </si>
  <si>
    <t>16*1,2*2,9</t>
  </si>
  <si>
    <t>VÝTLAK + KANALIZACE DO ZASAK OBJEKTU</t>
  </si>
  <si>
    <t>70*0,8*1,5</t>
  </si>
  <si>
    <t>rš1-rš2 - při SO-01</t>
  </si>
  <si>
    <t>25*1,2*(2,2-0,4)</t>
  </si>
  <si>
    <t>rš2-š15</t>
  </si>
  <si>
    <t>48*1,2*(3,2-0,4)</t>
  </si>
  <si>
    <t>16*1,2*(2,0-0,4)</t>
  </si>
  <si>
    <t>š 425 - š15</t>
  </si>
  <si>
    <t>59*1,2*(2,5-0,4)</t>
  </si>
  <si>
    <t>při so-03 so-02, š10-š11</t>
  </si>
  <si>
    <t>14*1*1,2</t>
  </si>
  <si>
    <t>š11-š12</t>
  </si>
  <si>
    <t>16*1*1,2</t>
  </si>
  <si>
    <t>š12-š13</t>
  </si>
  <si>
    <t>š13-š7</t>
  </si>
  <si>
    <t>24*1,2*(2,8-0,8)</t>
  </si>
  <si>
    <t>24*1*(2,3-0,8)</t>
  </si>
  <si>
    <t>š7-š8</t>
  </si>
  <si>
    <t>25*1,4*(3,2-0,8)</t>
  </si>
  <si>
    <t>40*1*(3-0,8)</t>
  </si>
  <si>
    <t>š8- stáv řad -výměna</t>
  </si>
  <si>
    <t>25*1,4*3,5</t>
  </si>
  <si>
    <t>141721215</t>
  </si>
  <si>
    <t>Řízený zemní protlak délky do 50 m hl do 6 m se zatažením potrubí průměru vrtu přes 180 do 225 mm v hornině třídy těžitelnosti I a II skupiny 1 až 4</t>
  </si>
  <si>
    <t>-580897266</t>
  </si>
  <si>
    <t>Řízený zemní protlak délky protlaku do 50 m v hornině třídy těžitelnosti I a II, skupiny 1 až 4 včetně zatažení trub v hloubce do 6 m průměru vrtu přes 180 do 225 mm</t>
  </si>
  <si>
    <t>7+4</t>
  </si>
  <si>
    <t>151101102</t>
  </si>
  <si>
    <t>Zřízení příložného pažení a rozepření stěn rýh hl přes 2 do 4 m</t>
  </si>
  <si>
    <t>-1403838126</t>
  </si>
  <si>
    <t>Zřízení pažení a rozepření stěn rýh pro podzemní vedení příložné pro jakoukoliv mezerovitost, hloubky přes 2 do 4 m</t>
  </si>
  <si>
    <t>50*4*2</t>
  </si>
  <si>
    <t>25*4*2</t>
  </si>
  <si>
    <t>100*3*2</t>
  </si>
  <si>
    <t>25*3*2</t>
  </si>
  <si>
    <t>JÁMY</t>
  </si>
  <si>
    <t>5*3*4*2</t>
  </si>
  <si>
    <t>10*4*2</t>
  </si>
  <si>
    <t>ZASAKOVACÍ RÝHA</t>
  </si>
  <si>
    <t>(4*35*2)+(4*35*5)</t>
  </si>
  <si>
    <t>151101112</t>
  </si>
  <si>
    <t>Odstranění příložného pažení a rozepření stěn rýh hl přes 2 do 4 m</t>
  </si>
  <si>
    <t>1869131865</t>
  </si>
  <si>
    <t>Odstranění pažení a rozepření stěn rýh pro podzemní vedení s uložením materiálu na vzdálenost do 3 m od kraje výkopu příložné, hloubky přes 2 do 4 m</t>
  </si>
  <si>
    <t>1661938669</t>
  </si>
  <si>
    <t>251,875+812+1341,4-350,00-40</t>
  </si>
  <si>
    <t>-1053405345</t>
  </si>
  <si>
    <t>2015,275*5</t>
  </si>
  <si>
    <t>344035548</t>
  </si>
  <si>
    <t>2150*1,7</t>
  </si>
  <si>
    <t>1859358764</t>
  </si>
  <si>
    <t>š9-š8 ZEMINOU</t>
  </si>
  <si>
    <t>16*1,2*(1,3-0,7)</t>
  </si>
  <si>
    <t>4*1*(1,2-0,7)</t>
  </si>
  <si>
    <t>š8-š7 ZEMINOU</t>
  </si>
  <si>
    <t>18*1,2*(1,35-0,7)</t>
  </si>
  <si>
    <t xml:space="preserve">4*1*(1,2-0,7) </t>
  </si>
  <si>
    <t>š7-š6 - ZEMINOU</t>
  </si>
  <si>
    <t>26*1,2*(1,3-0,7)</t>
  </si>
  <si>
    <t>12*1*(1,2-0,7)</t>
  </si>
  <si>
    <t>20*1,2*(1,4-0,7)</t>
  </si>
  <si>
    <t>an20-zasak600 přečerp potrubí</t>
  </si>
  <si>
    <t>70*1*(1,4-0,7)</t>
  </si>
  <si>
    <t>z an 20 - vírový ventil MÁLO PROPUSTNOU ZEMINOU</t>
  </si>
  <si>
    <t>40*1,8*(3,0-0,7)</t>
  </si>
  <si>
    <t>16*1,2*(2,9-0,7)</t>
  </si>
  <si>
    <t>rš1-rš2 - při SO-01 ŠD</t>
  </si>
  <si>
    <t>25*1,2*(2,2-0,4-0,7)</t>
  </si>
  <si>
    <t>rš2-š15 ŠD</t>
  </si>
  <si>
    <t>48*1,2*(3,2-0,4-0,7)</t>
  </si>
  <si>
    <t>16*1,2*(2,0-0,4-0,7)</t>
  </si>
  <si>
    <t>š 425 - š15 ŠD</t>
  </si>
  <si>
    <t>59*1,2*(2,8-0,4-0,7)</t>
  </si>
  <si>
    <t>při so-03 so-02, š10-š11 - ZEMINOU</t>
  </si>
  <si>
    <t>14*1*(1,2-0,7)</t>
  </si>
  <si>
    <t>š11-š12 - ZEMINOU</t>
  </si>
  <si>
    <t>16*1*(1,2-0,7)</t>
  </si>
  <si>
    <t>š12-š13 - ZEMINOU</t>
  </si>
  <si>
    <t>š13-š7-ŠD</t>
  </si>
  <si>
    <t>24*1,2*(2,8-0,8-0,7)</t>
  </si>
  <si>
    <t>24*1*(2,3-0,7-0,4)</t>
  </si>
  <si>
    <t>š7-š8 ŠD</t>
  </si>
  <si>
    <t>25*1,4*(3,2-0,4-0,7)</t>
  </si>
  <si>
    <t>40*1*(3-0,4-0,7)</t>
  </si>
  <si>
    <t>š8- stáv řad -výměna ŠD</t>
  </si>
  <si>
    <t>25*1,4*(3,5-0,7)</t>
  </si>
  <si>
    <t>58344155</t>
  </si>
  <si>
    <t>štěrkodrť frakce 0/22</t>
  </si>
  <si>
    <t>62778801</t>
  </si>
  <si>
    <t>58344197</t>
  </si>
  <si>
    <t>štěrkodrť frakce 0/63</t>
  </si>
  <si>
    <t>1281242371</t>
  </si>
  <si>
    <t>ZÁSYP ZASAK RÝHY 3,8*5*35</t>
  </si>
  <si>
    <t>3,8*4,5*35</t>
  </si>
  <si>
    <t>ŠD 954,26, ZEMINOU ( 327,92+21)</t>
  </si>
  <si>
    <t>994,3-350-21</t>
  </si>
  <si>
    <t>1221,8*2 'Přepočtené koeficientem množství</t>
  </si>
  <si>
    <t>58344171</t>
  </si>
  <si>
    <t>štěrkodrť frakce 0/32</t>
  </si>
  <si>
    <t>143862328</t>
  </si>
  <si>
    <t>obsyp jámy</t>
  </si>
  <si>
    <t>117,5</t>
  </si>
  <si>
    <t>398,16</t>
  </si>
  <si>
    <t>OBSYP POTRUBÍ</t>
  </si>
  <si>
    <t>515,66*2 'Přepočtené koeficientem množství</t>
  </si>
  <si>
    <t>58344121</t>
  </si>
  <si>
    <t>štěrkodrť frakce 0/8</t>
  </si>
  <si>
    <t>997721615</t>
  </si>
  <si>
    <t>ZÁSYP MÁLO PROPUSTNOUZEMINOU</t>
  </si>
  <si>
    <t>40*1,8*2,0</t>
  </si>
  <si>
    <t>144*2 'Přepočtené koeficientem množství</t>
  </si>
  <si>
    <t>175151101</t>
  </si>
  <si>
    <t>Obsypání potrubí strojně sypaninou bez prohození, uloženou do 3 m</t>
  </si>
  <si>
    <t>835299560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</si>
  <si>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</si>
  <si>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16*1,2*0,6</t>
  </si>
  <si>
    <t>4*1*0,6</t>
  </si>
  <si>
    <t>18*1,2*0,6</t>
  </si>
  <si>
    <t>26*1,2*0,6</t>
  </si>
  <si>
    <t>12*1*0,6</t>
  </si>
  <si>
    <t>20*1,2*0,6</t>
  </si>
  <si>
    <t>40*1,8*0,6</t>
  </si>
  <si>
    <t>40*1,2*0,6</t>
  </si>
  <si>
    <t>48*1,2*0,6</t>
  </si>
  <si>
    <t>59*1,2*0,6</t>
  </si>
  <si>
    <t>14*1*0,6</t>
  </si>
  <si>
    <t>16*1*0,6</t>
  </si>
  <si>
    <t>24*1,2*0,6</t>
  </si>
  <si>
    <t>24*1*0,6</t>
  </si>
  <si>
    <t>25*1,4*0,6</t>
  </si>
  <si>
    <t>40*1*0,6</t>
  </si>
  <si>
    <t>an´ZASAK OBJEKT</t>
  </si>
  <si>
    <t>70*0,8*0,6</t>
  </si>
  <si>
    <t>2,5*2,5*3*2</t>
  </si>
  <si>
    <t>2*2*2,5*4*2</t>
  </si>
  <si>
    <t>ZASAK RÝHA</t>
  </si>
  <si>
    <t>358315114</t>
  </si>
  <si>
    <t>Bourání stoky kompletní nebo vybourání otvorů z prostého betonu plochy do 4 m2</t>
  </si>
  <si>
    <t>-419426339</t>
  </si>
  <si>
    <t>Bourání stoky kompletní nebo vybourání otvorů průřezové plochy do 4 m2 ve stokách ze zdiva z prostého betonu</t>
  </si>
  <si>
    <t xml:space="preserve">vybourání - a likvidace revizních prefa šachet hl. do 3,5 m </t>
  </si>
  <si>
    <t>1,4*12</t>
  </si>
  <si>
    <t>358325114</t>
  </si>
  <si>
    <t>Bourání stoky kompletní nebo vybourání otvorů z železobetonu plochy do 4 m2</t>
  </si>
  <si>
    <t>-1646767984</t>
  </si>
  <si>
    <t>Bourání stoky kompletní nebo vybourání otvorů průřezové plochy do 4 m2 ve stokách ze zdiva z železobetonu</t>
  </si>
  <si>
    <t>Odbourání dvoukomorového septiku a likvidace 2/1,5/2</t>
  </si>
  <si>
    <t>2*1,5*2</t>
  </si>
  <si>
    <t>382411115</t>
  </si>
  <si>
    <t>Zemní nádrž objemu 6500 l z PE na dešťovou a splaškovou vodu samonosná pro běžné zatížení</t>
  </si>
  <si>
    <t>1614829948</t>
  </si>
  <si>
    <t>Zemní nádrž z polyetylenu PE na dešťovou a splaškovou vodu univerzální samonosná pro běžné zatížení, objemu 6500 l</t>
  </si>
  <si>
    <t>AKUMULAČNÍ NÁDRŽ PRO VYUŽITÍ VOD ZE STUDNY</t>
  </si>
  <si>
    <t>382413115</t>
  </si>
  <si>
    <t>Osazení jímky z PP na obetonování objemu 6000 l pro usazení do terénu</t>
  </si>
  <si>
    <t>-436920469</t>
  </si>
  <si>
    <t>Osazení plastové jímky z polypropylenu PP na obetonování objemu 6000 l</t>
  </si>
  <si>
    <t>382413122</t>
  </si>
  <si>
    <t>Osazení jímky z PP na obetonování objemu 20000 l pro usazení do terénu</t>
  </si>
  <si>
    <t>399838004</t>
  </si>
  <si>
    <t>Osazení plastové jímky z polypropylenu PP na obetonování objemu 20000 l</t>
  </si>
  <si>
    <t>56230029</t>
  </si>
  <si>
    <t>jímka plastová na obetonování 4x2x2,5m objem 20m3</t>
  </si>
  <si>
    <t>1711107031</t>
  </si>
  <si>
    <t>-1313436210</t>
  </si>
  <si>
    <t>16*1,2*0,1</t>
  </si>
  <si>
    <t>4*1*0,1</t>
  </si>
  <si>
    <t>18*1,2*0,1</t>
  </si>
  <si>
    <t>26*1,2*0,1</t>
  </si>
  <si>
    <t>12*1*0,1</t>
  </si>
  <si>
    <t>20*1,2*0,1</t>
  </si>
  <si>
    <t>40*1,8*0,1</t>
  </si>
  <si>
    <t>25*1,2*0,1</t>
  </si>
  <si>
    <t>48*1,2*0,1</t>
  </si>
  <si>
    <t>59*1,2*0,1</t>
  </si>
  <si>
    <t>14*1*0,1</t>
  </si>
  <si>
    <t>16*1*0,1</t>
  </si>
  <si>
    <t>451573111</t>
  </si>
  <si>
    <t>Lože pod potrubí otevřený výkop ze štěrkopísku</t>
  </si>
  <si>
    <t>450615835</t>
  </si>
  <si>
    <t>Lože pod potrubí, stoky a drobné objekty v otevřeném výkopu z písku a štěrkopísku do 63 mm</t>
  </si>
  <si>
    <t>24*1,2*0,1</t>
  </si>
  <si>
    <t>24*1*0,1</t>
  </si>
  <si>
    <t>25*1,4*0,1</t>
  </si>
  <si>
    <t>40*1*0,1</t>
  </si>
  <si>
    <t>452112112</t>
  </si>
  <si>
    <t>Osazení betonových prstenců nebo rámů v do 100 mm pod poklopy a mříže</t>
  </si>
  <si>
    <t>-2036680060</t>
  </si>
  <si>
    <t>Osazení betonových dílců prstenců nebo rámů pod poklopy a mříže, výšky do 100 mm</t>
  </si>
  <si>
    <t>2+4</t>
  </si>
  <si>
    <t>59224013</t>
  </si>
  <si>
    <t>prstenec šachtový vyrovnávací betonový 625x100x100mm</t>
  </si>
  <si>
    <t>2003438316</t>
  </si>
  <si>
    <t>566901143</t>
  </si>
  <si>
    <t>Vyspravení podkladu po překopech inženýrských sítí plochy do 15 m2 kamenivem hrubým drceným tl. 200 mm</t>
  </si>
  <si>
    <t>-1075347596</t>
  </si>
  <si>
    <t>Vyspravení podkladu po překopech inženýrských sítí plochy do 15 m2 s rozprostřením a zhutněním kamenivem hrubým drceným tl. 200 mm</t>
  </si>
  <si>
    <t>572340112</t>
  </si>
  <si>
    <t>Vyspravení krytu komunikací po překopech pl do 15 m2 asfaltovým betonem ACO (AB) tl přes 50 do 70 mm</t>
  </si>
  <si>
    <t>-439328494</t>
  </si>
  <si>
    <t>Vyspravení krytu komunikací po překopech inženýrských sítí plochy do 15 m2 asfaltovým betonem ACO (AB), po zhutnění tl. přes 50 do 70 mm</t>
  </si>
  <si>
    <t>573911112</t>
  </si>
  <si>
    <t>Asfaltový regenerační postřik s posypem kameniva v množství 0,2 kg/m2</t>
  </si>
  <si>
    <t>-1598071685</t>
  </si>
  <si>
    <t>Asfaltový postřik regenerační PR s posypem kameniva v množství 0,20 kg/m2</t>
  </si>
  <si>
    <t>810351811</t>
  </si>
  <si>
    <t>Bourání stávajícího potrubí z betonu DN do 200</t>
  </si>
  <si>
    <t>-1965068110</t>
  </si>
  <si>
    <t>Bourání stávajícího potrubí z betonu v otevřeném výkopu DN do 200</t>
  </si>
  <si>
    <t>810391811</t>
  </si>
  <si>
    <t>Bourání stávajícího potrubí z betonu DN přes 200 do 400</t>
  </si>
  <si>
    <t>1295944117</t>
  </si>
  <si>
    <t>Bourání stávajícího potrubí z betonu v otevřeném výkopu DN přes 200 do 400</t>
  </si>
  <si>
    <t>180+20+20+20+10+25</t>
  </si>
  <si>
    <t>871171211</t>
  </si>
  <si>
    <t>Montáž potrubí z PE100 RC SDR 11 otevřený výkop svařovaných elektrotvarovkou d 40 x 3,7 mm</t>
  </si>
  <si>
    <t>-708044619</t>
  </si>
  <si>
    <t>Montáž vodovodního potrubí z polyetylenu PE100 RC v otevřeném výkopu svařovaných elektrotvarovkou SDR 11/PN16 d 40 x 3,7 mm</t>
  </si>
  <si>
    <t>sací potrubí ze studny</t>
  </si>
  <si>
    <t>výtlak do AN 5,0 m3</t>
  </si>
  <si>
    <t>28613171</t>
  </si>
  <si>
    <t>trubka vodovodní PE100 SDR11 se signalizační vrstvou 40x3,7mm</t>
  </si>
  <si>
    <t>-2043665704</t>
  </si>
  <si>
    <t>78*1,1 'Přepočtené koeficientem množství</t>
  </si>
  <si>
    <t>871181211</t>
  </si>
  <si>
    <t>Montáž potrubí z PE100 RC SDR 11 otevřený výkop svařovaných elektrotvarovkou d 50 x 4,6 mm</t>
  </si>
  <si>
    <t>-1321097627</t>
  </si>
  <si>
    <t>Montáž vodovodního potrubí z polyetylenu PE100 RC v otevřeném výkopu svařovaných elektrotvarovkou SDR 11/PN16 d 50 x 4,6 mm</t>
  </si>
  <si>
    <t>28613172</t>
  </si>
  <si>
    <t>trubka vodovodní PE100 SDR11 se signalizační vrstvou 50x4,6mm</t>
  </si>
  <si>
    <t>1763716170</t>
  </si>
  <si>
    <t>70*1,1 'Přepočtené koeficientem množství</t>
  </si>
  <si>
    <t>871313121</t>
  </si>
  <si>
    <t>Montáž kanalizačního potrubí hladkého plnostěnného SN 8 z PVC-U DN 160</t>
  </si>
  <si>
    <t>-1401333504</t>
  </si>
  <si>
    <t>Montáž kanalizačního potrubí z tvrdého PVC-U hladkého plnostěnného tuhost SN 8 DN 160</t>
  </si>
  <si>
    <t>Š9-Š8</t>
  </si>
  <si>
    <t>Š8-Š7</t>
  </si>
  <si>
    <t>Š7-Š6</t>
  </si>
  <si>
    <t>ZASAK AN20 M3</t>
  </si>
  <si>
    <t>Š2-Š15</t>
  </si>
  <si>
    <t>4+4+8</t>
  </si>
  <si>
    <t>Š15-425</t>
  </si>
  <si>
    <t>Š13-Š7</t>
  </si>
  <si>
    <t>15+10</t>
  </si>
  <si>
    <t>Š7-Š8</t>
  </si>
  <si>
    <t>9+9</t>
  </si>
  <si>
    <t>28611164</t>
  </si>
  <si>
    <t>trubka kanalizační PVC-U plnostěnná jednovrstvá DN 160x1000mm SN8</t>
  </si>
  <si>
    <t>1682793446</t>
  </si>
  <si>
    <t>174*1,1 'Přepočtené koeficientem množství</t>
  </si>
  <si>
    <t>871313122.1</t>
  </si>
  <si>
    <t>Montáž kanalizačního potrubí hladkého plnostěnného SN 10 z PVC-U DN 160</t>
  </si>
  <si>
    <t>564492217</t>
  </si>
  <si>
    <t>Montáž kanalizačního potrubí z tvrdého PVC-U hladkého plnostěnného tuhost SN 10 DN 125</t>
  </si>
  <si>
    <t>20+5+5</t>
  </si>
  <si>
    <t>Š12-Š13</t>
  </si>
  <si>
    <t>6+6</t>
  </si>
  <si>
    <t>28611166.1</t>
  </si>
  <si>
    <t>trubka kanalizační PVC-U plnostěnná jednovrstvá DN 160x5000mm SN8</t>
  </si>
  <si>
    <t>-1232232256</t>
  </si>
  <si>
    <t>trubka kanalizační PVC-U plnostěnná jednovrstvá DN 125x5000mm SN8</t>
  </si>
  <si>
    <t>48*1,1 'Přepočtené koeficientem množství</t>
  </si>
  <si>
    <t>28612010</t>
  </si>
  <si>
    <t>trubka kanalizační PVC plnostěnná třívrstvá DN 250x1000mm SN12</t>
  </si>
  <si>
    <t>1995471055</t>
  </si>
  <si>
    <t>99*1,1 'Přepočtené koeficientem množství</t>
  </si>
  <si>
    <t>871353122</t>
  </si>
  <si>
    <t>Montáž kanalizačního potrubí hladkého plnostěnného SN 10 z PVC-U DN 200</t>
  </si>
  <si>
    <t>-307910277</t>
  </si>
  <si>
    <t>Montáž kanalizačního potrubí z tvrdého PVC-U hladkého plnostěnného tuhost SN 10 DN 200</t>
  </si>
  <si>
    <t>VIR VENTIL RŠ1</t>
  </si>
  <si>
    <t>RŠ1-RŠ2</t>
  </si>
  <si>
    <t>RŠ2-Š15</t>
  </si>
  <si>
    <t>Š10-11</t>
  </si>
  <si>
    <t>Š11-12</t>
  </si>
  <si>
    <t>Š12-13</t>
  </si>
  <si>
    <t>Š13-7</t>
  </si>
  <si>
    <t>28611176</t>
  </si>
  <si>
    <t>trubka kanalizační PVC-U plnostěnná jednovrstvá DN 200x1000mm SN10</t>
  </si>
  <si>
    <t>-705693874</t>
  </si>
  <si>
    <t>217*1,1 'Přepočtené koeficientem množství</t>
  </si>
  <si>
    <t>871363122</t>
  </si>
  <si>
    <t>Montáž kanalizačního potrubí hladkého plnostěnného SN 10 z PVC-U DN 250</t>
  </si>
  <si>
    <t>-1498903310</t>
  </si>
  <si>
    <t>Montáž kanalizačního potrubí z tvrdého PVC-U hladkého plnostěnného tuhost SN 10 DN 250</t>
  </si>
  <si>
    <t>871374301</t>
  </si>
  <si>
    <t>Montáž kanalizačního potrubí z PE SDR17 otevřený výkop sklon do 20 % svařovaných na tupo d 315x18,7 mm</t>
  </si>
  <si>
    <t>-415019430</t>
  </si>
  <si>
    <t>Montáž kanalizačního potrubí z polyetylenu PE100 RC svařovaných na tupo v otevřeném výkopu ve sklonu do 20 % SDR 17/PN 10 d 315 x 18,7 mm</t>
  </si>
  <si>
    <t>28613435</t>
  </si>
  <si>
    <t>potrubí kanalizační tlakové PE100 SDR17 se signalizační vrstvou 315x18,7mm</t>
  </si>
  <si>
    <t>-915634763</t>
  </si>
  <si>
    <t>11*1,1 'Přepočtené koeficientem množství</t>
  </si>
  <si>
    <t>871520430</t>
  </si>
  <si>
    <t>Montáž kanalizačního potrubí korugovaného SN 16 z polypropylenu DN 1200</t>
  </si>
  <si>
    <t>-938294225</t>
  </si>
  <si>
    <t>Montáž kanalizačního potrubí z polypropylenu PP korugovaného nebo žebrovaného SN 16 DN 1200</t>
  </si>
  <si>
    <t>28617283</t>
  </si>
  <si>
    <t>trubka kanalizační PP korugovaná DN 1000x6000mm SN16</t>
  </si>
  <si>
    <t>-1154716325</t>
  </si>
  <si>
    <t>35*1,15 'Přepočtené koeficientem množství</t>
  </si>
  <si>
    <t>877270310</t>
  </si>
  <si>
    <t>Montáž kolen na kanalizačním potrubí z PP nebo tvrdého PVC trub hladkých plnostěnných DN 125</t>
  </si>
  <si>
    <t>-1574245317</t>
  </si>
  <si>
    <t>Montáž tvarovek na kanalizačním plastovém potrubí z PP nebo PVC-U hladkého plnostěnného kolen, víček nebo hrdlových uzávěrů DN 125</t>
  </si>
  <si>
    <t>28611356</t>
  </si>
  <si>
    <t>koleno kanalizační PVC KG 125x45°</t>
  </si>
  <si>
    <t>-136659850</t>
  </si>
  <si>
    <t>2+2+2+2+2+2+2+2+2+2</t>
  </si>
  <si>
    <t>877310310</t>
  </si>
  <si>
    <t>Montáž kolen na kanalizačním potrubí z PP nebo tvrdého PVC trub hladkých plnostěnných DN 150</t>
  </si>
  <si>
    <t>1380500579</t>
  </si>
  <si>
    <t>Montáž tvarovek na kanalizačním plastovém potrubí z PP nebo PVC-U hladkého plnostěnného kolen, víček nebo hrdlových uzávěrů DN 150</t>
  </si>
  <si>
    <t>28611361</t>
  </si>
  <si>
    <t>koleno kanalizační PVC KG 160x45°</t>
  </si>
  <si>
    <t>1596106328</t>
  </si>
  <si>
    <t>2+2+2+2+2+22+20+6+6</t>
  </si>
  <si>
    <t>877310320</t>
  </si>
  <si>
    <t>Montáž odboček na kanalizačním potrubí z PP nebo tvrdého PVC trub hladkých plnostěnných DN 150</t>
  </si>
  <si>
    <t>-167084553</t>
  </si>
  <si>
    <t>Montáž tvarovek na kanalizačním plastovém potrubí z PP nebo PVC-U hladkého plnostěnného odboček DN 150</t>
  </si>
  <si>
    <t>28612221</t>
  </si>
  <si>
    <t>odbočka kanalizační plastová PVC KG DN 160x160/45° SN12/16</t>
  </si>
  <si>
    <t>397878158</t>
  </si>
  <si>
    <t>877350320</t>
  </si>
  <si>
    <t>Montáž odboček na kanalizačním potrubí z PP nebo tvrdého PVC trub hladkých plnostěnných DN 200</t>
  </si>
  <si>
    <t>-1093276992</t>
  </si>
  <si>
    <t>Montáž tvarovek na kanalizačním plastovém potrubí z PP nebo PVC-U hladkého plnostěnného odboček DN 200</t>
  </si>
  <si>
    <t>28612222</t>
  </si>
  <si>
    <t>odbočka kanalizační plastová PVC KG DN 200x160/45° SN12/16</t>
  </si>
  <si>
    <t>-1505942337</t>
  </si>
  <si>
    <t>2+2+2+2</t>
  </si>
  <si>
    <t>57</t>
  </si>
  <si>
    <t>877360310</t>
  </si>
  <si>
    <t>Montáž kolen na kanalizačním potrubí z PP nebo tvrdého PVC trub hladkých plnostěnných DN 250</t>
  </si>
  <si>
    <t>-540500031</t>
  </si>
  <si>
    <t>Montáž tvarovek na kanalizačním plastovém potrubí z PP nebo PVC-U hladkého plnostěnného kolen, víček nebo hrdlových uzávěrů DN 250</t>
  </si>
  <si>
    <t>28611371</t>
  </si>
  <si>
    <t>koleno kanalizační PVC KG 250x45°</t>
  </si>
  <si>
    <t>-756800781</t>
  </si>
  <si>
    <t>4+4</t>
  </si>
  <si>
    <t>59</t>
  </si>
  <si>
    <t>892241111</t>
  </si>
  <si>
    <t>Tlaková zkouška vodou potrubí DN do 80</t>
  </si>
  <si>
    <t>-730013278</t>
  </si>
  <si>
    <t>Tlakové zkoušky vodou na potrubí DN do 80</t>
  </si>
  <si>
    <t>892381111</t>
  </si>
  <si>
    <t>Tlaková zkouška vodou potrubí DN 250, DN 300 nebo 350</t>
  </si>
  <si>
    <t>-1797874672</t>
  </si>
  <si>
    <t>Tlakové zkoušky vodou na potrubí DN 250, 300 nebo 350</t>
  </si>
  <si>
    <t>61</t>
  </si>
  <si>
    <t>894812201</t>
  </si>
  <si>
    <t>Revizní a čistící šachta z PP šachtové dno DN 425/150 průtočné</t>
  </si>
  <si>
    <t>-1534378102</t>
  </si>
  <si>
    <t>Revizní a čistící šachta z polypropylenu PP pro hladké trouby DN 425 šachtové dno (DN šachty / DN trubního vedení) DN 425/150 průtočné</t>
  </si>
  <si>
    <t>894812205</t>
  </si>
  <si>
    <t>Revizní a čistící šachta z PP šachtové dno DN 425/200 průtočné</t>
  </si>
  <si>
    <t>91062819</t>
  </si>
  <si>
    <t>Revizní a čistící šachta z polypropylenu PP pro hladké trouby DN 425 šachtové dno (DN šachty / DN trubního vedení) DN 425/200 průtočné</t>
  </si>
  <si>
    <t>63</t>
  </si>
  <si>
    <t>364967964</t>
  </si>
  <si>
    <t>894812233</t>
  </si>
  <si>
    <t>Revizní a čistící šachta z PP DN 425 šachtová roura korugovaná bez hrdla světlé hloubky 3000 mm</t>
  </si>
  <si>
    <t>-542050633</t>
  </si>
  <si>
    <t>Revizní a čistící šachta z polypropylenu PP pro hladké trouby DN 425 roura šachtová korugovaná bez hrdla, světlé hloubky 3000 mm</t>
  </si>
  <si>
    <t>65</t>
  </si>
  <si>
    <t>-2118903479</t>
  </si>
  <si>
    <t>-1797951090</t>
  </si>
  <si>
    <t>67</t>
  </si>
  <si>
    <t>894812251</t>
  </si>
  <si>
    <t>Revizní a čistící šachta z PP DN 425 poklop betonový s betonovým konusem pro třídu zatížení B125</t>
  </si>
  <si>
    <t>138223893</t>
  </si>
  <si>
    <t>Revizní a čistící šachta z polypropylenu PP pro hladké trouby DN 425 poklop betonový (pro třídu zatížení) s betonovým konusem (B125)</t>
  </si>
  <si>
    <t>417166731</t>
  </si>
  <si>
    <t>69</t>
  </si>
  <si>
    <t>-662614695</t>
  </si>
  <si>
    <t>894812267</t>
  </si>
  <si>
    <t>Revizní a čistící šachta z PP DN 425 mříž litinová do teleskopu čtvercová pro třídu zatížení D400</t>
  </si>
  <si>
    <t>-1328598590</t>
  </si>
  <si>
    <t>Revizní a čistící šachta z polypropylenu PP pro hladké trouby DN 425 mříž do teleskopu (pro třídu zatížení) čtvercová (D400)</t>
  </si>
  <si>
    <t>71</t>
  </si>
  <si>
    <t>894812315</t>
  </si>
  <si>
    <t>Revizní a čistící šachta z PP typ DN 600/200 šachtové dno průtočné</t>
  </si>
  <si>
    <t>334010884</t>
  </si>
  <si>
    <t>Revizní a čistící šachta z polypropylenu PP pro hladké trouby DN 600 šachtové dno (DN šachty / DN trubního vedení) DN 600/200 průtočné</t>
  </si>
  <si>
    <t>Š10</t>
  </si>
  <si>
    <t>894812333</t>
  </si>
  <si>
    <t>Revizní a čistící šachta z PP DN 600 šachtová roura korugovaná světlé hloubky 3000 mm</t>
  </si>
  <si>
    <t>1427621974</t>
  </si>
  <si>
    <t>Revizní a čistící šachta z polypropylenu PP pro hladké trouby DN 600 roura šachtová korugovaná, světlé hloubky 3 000 mm</t>
  </si>
  <si>
    <t>73</t>
  </si>
  <si>
    <t>894812339</t>
  </si>
  <si>
    <t>Příplatek k rourám revizní a čistící šachty z PP DN 600 za uříznutí šachtové roury</t>
  </si>
  <si>
    <t>110048552</t>
  </si>
  <si>
    <t>Revizní a čistící šachta z polypropylenu PP pro hladké trouby DN 600 Příplatek k cenám 2331 - 2334 za uříznutí šachtové roury</t>
  </si>
  <si>
    <t>894812376</t>
  </si>
  <si>
    <t>Revizní a čistící šachta z PP DN 600 poklop litinový pro třídu zatížení D400 s betonovým prstencem</t>
  </si>
  <si>
    <t>1032748826</t>
  </si>
  <si>
    <t>Revizní a čistící šachta z polypropylenu PP pro hladké trouby DN 600 poklop (mříž) litinový pro třídu zatížení D400 s betonovým prstencem</t>
  </si>
  <si>
    <t>75</t>
  </si>
  <si>
    <t>894812506</t>
  </si>
  <si>
    <t>Revizní a čistící šachta z PP typ DN 1000/200 šachtové dno sběrné 45°, 90°</t>
  </si>
  <si>
    <t>671220425</t>
  </si>
  <si>
    <t>Revizní a čistící šachta z polypropylenu PP pro hladké trouby DN 1000 šachtové dno (DN šachty / DN trubního vedení) DN 1000/200 sběrné 45°, 90°</t>
  </si>
  <si>
    <t>PRO VODOMĚR</t>
  </si>
  <si>
    <t>894812523</t>
  </si>
  <si>
    <t>Revizní a čistící šachta z PP DN 1000 šachtová roura korugovaná světlé hloubky 3600 mm</t>
  </si>
  <si>
    <t>781590047</t>
  </si>
  <si>
    <t>Revizní a čistící šachta z polypropylenu PP pro hladké trouby DN 1000 roura šachtová korugovaná, světlé hloubky 3 600 mm</t>
  </si>
  <si>
    <t>77</t>
  </si>
  <si>
    <t>894812529</t>
  </si>
  <si>
    <t>Příplatek k rourám revizní a čistící šachty z PP DN 1000 za uříznutí šachtové skruže</t>
  </si>
  <si>
    <t>386870342</t>
  </si>
  <si>
    <t>Revizní a čistící šachta z polypropylenu PP pro hladké trouby DN 1000 Příplatek k cenám 2431 - 2438 za uříznutí šachtové roury</t>
  </si>
  <si>
    <t>894812541</t>
  </si>
  <si>
    <t>Revizní a čistící šachta z PP DN 1000 poklop litinový pro třídu zatížení B125 na plastovém konusu</t>
  </si>
  <si>
    <t>877113793</t>
  </si>
  <si>
    <t>Revizní a čistící šachta z polypropylenu PP pro hladké trouby DN 1000 poklop (mříž) litinový s přechodovým konusem pro třídu zatížení B125 na plastovém konusu</t>
  </si>
  <si>
    <t>79</t>
  </si>
  <si>
    <t>898161213</t>
  </si>
  <si>
    <t>Sanace kanalizačního potrubí vložkování textilním rukávcem DN 300 tl 8 mm</t>
  </si>
  <si>
    <t>1119531536</t>
  </si>
  <si>
    <t>Vložkování kanalizačního potrubí litinového, ocelového nebo betonového textilním rukávcem sanační tloušťky 8 mm DN 300</t>
  </si>
  <si>
    <t>899620141</t>
  </si>
  <si>
    <t>Obetonování plastové šachty z polypropylenu betonem prostým tř. C 20/25 otevřený výkop</t>
  </si>
  <si>
    <t>-2127877595</t>
  </si>
  <si>
    <t>Obetonování plastových šachet z polypropylenu betonem prostým v otevřeném výkopu, beton tř. C 20/25</t>
  </si>
  <si>
    <t>2*5,5</t>
  </si>
  <si>
    <t>2*1,5</t>
  </si>
  <si>
    <t>81</t>
  </si>
  <si>
    <t>1757828396</t>
  </si>
  <si>
    <t>-1847317399</t>
  </si>
  <si>
    <t>RŠ PRO OSAZENÍ OBTOKU A VODOMĚRU</t>
  </si>
  <si>
    <t>3*2,5</t>
  </si>
  <si>
    <t>83</t>
  </si>
  <si>
    <t>899640122</t>
  </si>
  <si>
    <t>Bednění pro obetonování plastových šachet kruhových otevřený výkop odstranění</t>
  </si>
  <si>
    <t>-2024430063</t>
  </si>
  <si>
    <t>Bednění pro obetonování plastových šachet v otevřeném výkopu kruhových odstranění</t>
  </si>
  <si>
    <t>899641121</t>
  </si>
  <si>
    <t>Bednění pro obetonování plastových šachet kruhových otevřený výkop zřízení</t>
  </si>
  <si>
    <t>-128598557</t>
  </si>
  <si>
    <t>Bednění pro obetonování plastových šachet v otevřeném výkopu kruhových zřízení</t>
  </si>
  <si>
    <t>4+4+6+6+6+6+6</t>
  </si>
  <si>
    <t>85</t>
  </si>
  <si>
    <t>59224014</t>
  </si>
  <si>
    <t>prstenec šachtový vyrovnávací betonový 625x100x120mm</t>
  </si>
  <si>
    <t>-1386528580</t>
  </si>
  <si>
    <t>59224188</t>
  </si>
  <si>
    <t>prstenec šachtový vyrovnávací betonový 625x120x120mm</t>
  </si>
  <si>
    <t>-143808099</t>
  </si>
  <si>
    <t>87</t>
  </si>
  <si>
    <t>59224065</t>
  </si>
  <si>
    <t>skruž betonová DN 1000x250 100x25x12cm</t>
  </si>
  <si>
    <t>310717633</t>
  </si>
  <si>
    <t>59224067</t>
  </si>
  <si>
    <t>skruž betonová DN 1000x500 100x50x12cm</t>
  </si>
  <si>
    <t>-1653053164</t>
  </si>
  <si>
    <t>89</t>
  </si>
  <si>
    <t>59224069</t>
  </si>
  <si>
    <t>skruž betonová DN 1000x1000 100x100x12cm</t>
  </si>
  <si>
    <t>1165766368</t>
  </si>
  <si>
    <t>RŠ VE VSAK OBJEKTU</t>
  </si>
  <si>
    <t>28661935</t>
  </si>
  <si>
    <t>poklop šachtový litinový DN 600 pro třídu zatížení D400</t>
  </si>
  <si>
    <t>1870869342</t>
  </si>
  <si>
    <t>91</t>
  </si>
  <si>
    <t>59224356</t>
  </si>
  <si>
    <t>dno betonové šachty kanalizační jednolité 100x98x60cm</t>
  </si>
  <si>
    <t>-81835551</t>
  </si>
  <si>
    <t>59224176</t>
  </si>
  <si>
    <t>prstenec šachtový vyrovnávací betonový 625x120x80mm</t>
  </si>
  <si>
    <t>124421701</t>
  </si>
  <si>
    <t>93</t>
  </si>
  <si>
    <t>59224185</t>
  </si>
  <si>
    <t>prstenec šachtový vyrovnávací betonový 625x120x60mm</t>
  </si>
  <si>
    <t>259972075</t>
  </si>
  <si>
    <t>59224312</t>
  </si>
  <si>
    <t>konus betonové šachty DN 1000 kanalizační 100x62,5x58cm tl stěny 12 stupadla poplastovaná</t>
  </si>
  <si>
    <t>1034285934</t>
  </si>
  <si>
    <t>95</t>
  </si>
  <si>
    <t>59224315</t>
  </si>
  <si>
    <t>deska betonová zákrytová pro kruhové šachty 100/62,5x16,5cm</t>
  </si>
  <si>
    <t>-612642339</t>
  </si>
  <si>
    <t>59224541</t>
  </si>
  <si>
    <t>deska betonová zákrytová šachty DN 1000 kanalizační 100/62,5x10cm</t>
  </si>
  <si>
    <t>212730830</t>
  </si>
  <si>
    <t>97</t>
  </si>
  <si>
    <t>338380120</t>
  </si>
  <si>
    <t>59224184</t>
  </si>
  <si>
    <t>prstenec šachtový vyrovnávací betonový 625x120x40mm</t>
  </si>
  <si>
    <t>-2011545970</t>
  </si>
  <si>
    <t>99</t>
  </si>
  <si>
    <t>59224348</t>
  </si>
  <si>
    <t>těsnění elastomerové pro spojení šachetních dílů DN 1000</t>
  </si>
  <si>
    <t>-1736534116</t>
  </si>
  <si>
    <t>X89903</t>
  </si>
  <si>
    <t>Sestavení revizních šachet DN 1000 dle výpisu</t>
  </si>
  <si>
    <t>1624533467</t>
  </si>
  <si>
    <t>101</t>
  </si>
  <si>
    <t>X89904</t>
  </si>
  <si>
    <t>DOvoz prefa revizních šachet na místo realizace</t>
  </si>
  <si>
    <t>500018259</t>
  </si>
  <si>
    <t>X89905</t>
  </si>
  <si>
    <t>RŠ1, RŠ2_ČTVERCOVÁ RŠ dno bez kalové prohlubně TZZ - Q 150/175 BZC PS V120 , koncová na DN 1200, včetně stupadel - kramlová s PE povrchem, detailněji viz. výkresová část PD.  VČETNĚ DÍLENSKÉ DOKUMENTACE PŘED VÝROBOU, VČETNĚ DOPRAVY D+M</t>
  </si>
  <si>
    <t>1917652056</t>
  </si>
  <si>
    <t>103</t>
  </si>
  <si>
    <t>X89906</t>
  </si>
  <si>
    <t>Zákrytová deska na čtvercové RŠ 1500 - TZK-Q 150-63/18 ZDC, D+M</t>
  </si>
  <si>
    <t>-51573919</t>
  </si>
  <si>
    <t>X89907</t>
  </si>
  <si>
    <t>SESTAVENÍ RETENČNÍHO OBJEKTU Z 2X KONCOVÝCH ŠACHET ČTVERCOVÝCH 1500, POTRUBÍ pvc dn 1200, KOMPLET MONTÁŽ, SESTAVENÍ</t>
  </si>
  <si>
    <t>-2001835406</t>
  </si>
  <si>
    <t>105</t>
  </si>
  <si>
    <t>X89908</t>
  </si>
  <si>
    <t>VÍROVÝ VENTIL  na potrubí PVC 200 OSAZENÝ V RŠ DN1000, max. průtok 2,5l/s, výška rozdílu hladin 1,2m, dílenská dokumentace, D+M</t>
  </si>
  <si>
    <t>-1319741295</t>
  </si>
  <si>
    <t>106</t>
  </si>
  <si>
    <t>X899091</t>
  </si>
  <si>
    <t>Přetěsnění stávající odbočky napojení opravovaného potrubí  PVC 250 - přetěsnění, D+M</t>
  </si>
  <si>
    <t>1690339726</t>
  </si>
  <si>
    <t>107</t>
  </si>
  <si>
    <t>X899092</t>
  </si>
  <si>
    <t>demontáž a zpětná montáž silniční obruby včetně betonového lože, D+M</t>
  </si>
  <si>
    <t>-705845852</t>
  </si>
  <si>
    <t>108</t>
  </si>
  <si>
    <t>X899095</t>
  </si>
  <si>
    <t>bateriový indukční vodoměr, dimenze DN 50, PN 16, připojení - příruby dle EN1092-1, výstelka EPDM, elektrody Hastelloy C, přesnost ± 0,4% z aktuálního průtoku, verze Basic, kompaktní montáž převodníku na senzoru, dodávka včetně baterie (3,6 V), 2x pasivní</t>
  </si>
  <si>
    <t>-1652226090</t>
  </si>
  <si>
    <t>bateriový indukční vodoměr, dimenze DN 50, PN 16, připojení - příruby dle EN1092-1, výstelka EPDM, elektrody Hastelloy C, přesnost ± 0,4% z aktuálního průtoku, verze Basic, kompaktní montáž převodníku na senzoru, dodávka včetně baterie (3,6 V), 2x pasivní pulzní výstup, displej, jednotky na displeji m3, včetně protokolu - certifikace oprávněnou osobou, bude sloužit jako fakturační vodoměr vypouštěných dešťových vod,  D+M</t>
  </si>
  <si>
    <t>109</t>
  </si>
  <si>
    <t>X899096</t>
  </si>
  <si>
    <t>Přírubová redukce, Přechodová PVC 200/ Příruba DN50, komplet D+M</t>
  </si>
  <si>
    <t>-1436299737</t>
  </si>
  <si>
    <t>110</t>
  </si>
  <si>
    <t>X899097</t>
  </si>
  <si>
    <t>Montážní vložka přírubová DN 50, 50-150mm, D+M</t>
  </si>
  <si>
    <t>-1306902517</t>
  </si>
  <si>
    <t>111</t>
  </si>
  <si>
    <t>919735112</t>
  </si>
  <si>
    <t>Řezání stávajícího živičného krytu hl přes 50 do 100 mm</t>
  </si>
  <si>
    <t>180688089</t>
  </si>
  <si>
    <t>Řezání stávajícího živičného krytu nebo podkladu hloubky přes 50 do 100 mm</t>
  </si>
  <si>
    <t>25+25+3+3+3+3</t>
  </si>
  <si>
    <t>112</t>
  </si>
  <si>
    <t>1054225305</t>
  </si>
  <si>
    <t>113</t>
  </si>
  <si>
    <t>935932421</t>
  </si>
  <si>
    <t>Odvodňovací plastový žlab pro zatížení D400 vnitřní š 200 mm s roštem mřížkovým z Pz oceli</t>
  </si>
  <si>
    <t>-402791193</t>
  </si>
  <si>
    <t>Odvodňovací plastový žlab pro třídu zatížení D 400 vnitřní šířky 200 mm s krycím roštem mřížkovým z pozinkované oceli</t>
  </si>
  <si>
    <t>včetně čel, komplet se stavební připraveností</t>
  </si>
  <si>
    <t>114</t>
  </si>
  <si>
    <t>935932617</t>
  </si>
  <si>
    <t>Vpusť s kalovým košem pro plastový žlab vnitřní š 200 mm</t>
  </si>
  <si>
    <t>-1906253592</t>
  </si>
  <si>
    <t>Odvodňovací plastový žlab vpusť s kalovým košem pro žlab vnitřní šířky 200 mm</t>
  </si>
  <si>
    <t>115</t>
  </si>
  <si>
    <t>935932628</t>
  </si>
  <si>
    <t>Svislé odtokové hrdlo pro plastový žlab vnitřní š 200 mm z PP</t>
  </si>
  <si>
    <t>1566725935</t>
  </si>
  <si>
    <t>Odvodňovací plastový žlab svislé odtokové hrdlo pro žlab vnitřní šířky 200 mm z plastu</t>
  </si>
  <si>
    <t>116</t>
  </si>
  <si>
    <t>938908411</t>
  </si>
  <si>
    <t>Čištění vozovek splachováním vodou</t>
  </si>
  <si>
    <t>-1432449063</t>
  </si>
  <si>
    <t>Čištění vozovek splachováním vodou povrchu podkladu nebo krytu živičného, betonového nebo dlážděného</t>
  </si>
  <si>
    <t>117</t>
  </si>
  <si>
    <t>571977896</t>
  </si>
  <si>
    <t>118</t>
  </si>
  <si>
    <t>-2003381241</t>
  </si>
  <si>
    <t>167,312*19</t>
  </si>
  <si>
    <t>119</t>
  </si>
  <si>
    <t>997006519</t>
  </si>
  <si>
    <t>Příplatek k vodorovnému přemístění suti na skládku ZKD 1 km přes 1 km</t>
  </si>
  <si>
    <t>816600729</t>
  </si>
  <si>
    <t>Vodorovná doprava suti na skládku Příplatek k ceně -6512 za každý další i započatý 1 km</t>
  </si>
  <si>
    <t>120</t>
  </si>
  <si>
    <t>1615333610</t>
  </si>
  <si>
    <t>Nakládání na dopravní prostředky pro vodorovnou dopravu suti</t>
  </si>
  <si>
    <t>121</t>
  </si>
  <si>
    <t>Poplatek za uložení na recyklační skládce (skládkovné) stavebního odpadu z armovaného betonu pod kódem 17 01 01</t>
  </si>
  <si>
    <t>-201911077</t>
  </si>
  <si>
    <t>122</t>
  </si>
  <si>
    <t>1744269151</t>
  </si>
  <si>
    <t>123</t>
  </si>
  <si>
    <t>721100906</t>
  </si>
  <si>
    <t>Přetěsnění potrubí hrdlového DN přes 100 do 200</t>
  </si>
  <si>
    <t>-515316583</t>
  </si>
  <si>
    <t>Opravy potrubí hrdlového přetěsnění hrdla odpadního potrubí přes 100 do DN 200</t>
  </si>
  <si>
    <t>124</t>
  </si>
  <si>
    <t>721110942</t>
  </si>
  <si>
    <t>Potrubí kameninové výměna dílu DN 125</t>
  </si>
  <si>
    <t>874334176</t>
  </si>
  <si>
    <t>Opravy odpadního potrubí kameninového výměna dílu DN 125</t>
  </si>
  <si>
    <t>125</t>
  </si>
  <si>
    <t>721241102</t>
  </si>
  <si>
    <t>Lapač střešních splavenin z litiny DN 125</t>
  </si>
  <si>
    <t>-595266095</t>
  </si>
  <si>
    <t>Lapače střešních splavenin litinové DN 125</t>
  </si>
  <si>
    <t>11+6</t>
  </si>
  <si>
    <t>126</t>
  </si>
  <si>
    <t>721242804</t>
  </si>
  <si>
    <t>Demontáž lapače střešních splavenin DN 125</t>
  </si>
  <si>
    <t>128893168</t>
  </si>
  <si>
    <t>Demontáž lapačů střešních splavenin DN 125</t>
  </si>
  <si>
    <t>127</t>
  </si>
  <si>
    <t>Systémový hydroizolační prostup pro PE d50 skrz obvod. stěnu, s natavovací manžetou kotvenou na nově prováděnou hydroizolaci</t>
  </si>
  <si>
    <t>1803374725</t>
  </si>
  <si>
    <t>128</t>
  </si>
  <si>
    <t>X721011</t>
  </si>
  <si>
    <t>Systémový hydroizolační prostup pro PVC 150 skrz obvod. stěnu, s natavovací manžetou kotvenou na nově prováděnou hydroizolaci</t>
  </si>
  <si>
    <t>22014819</t>
  </si>
  <si>
    <t>722</t>
  </si>
  <si>
    <t>Zdravotechnika - vnitřní vodovod</t>
  </si>
  <si>
    <t>129</t>
  </si>
  <si>
    <t>722173116</t>
  </si>
  <si>
    <t>Potrubí vodovodní plastové PE-Xa spoj násuvnou objímkou plastovou D 40x5,5 mm</t>
  </si>
  <si>
    <t>-298308263</t>
  </si>
  <si>
    <t>Potrubí z plastových trubek ze síťovaného polyethylenu (PE-Xa) spojované mechanicky násuvnou objímkou plastovou D 40/5,5</t>
  </si>
  <si>
    <t>přes so-02</t>
  </si>
  <si>
    <t>722182014</t>
  </si>
  <si>
    <t>Podpůrný žlab pro potrubí D 40</t>
  </si>
  <si>
    <t>1281084584</t>
  </si>
  <si>
    <t>Podpůrný žlab pro potrubí průměru D 40</t>
  </si>
  <si>
    <t>131</t>
  </si>
  <si>
    <t>722190402</t>
  </si>
  <si>
    <t>Vyvedení a upevnění výpustku DN přes 25 do 50</t>
  </si>
  <si>
    <t>-1135112531</t>
  </si>
  <si>
    <t>Zřízení přípojek na potrubí vyvedení a upevnění výpustek přes 25 do DN 50</t>
  </si>
  <si>
    <t>132</t>
  </si>
  <si>
    <t>722230105</t>
  </si>
  <si>
    <t>Ventil přímý G 6/4" se dvěma závity</t>
  </si>
  <si>
    <t>21005082</t>
  </si>
  <si>
    <t>Armatury se dvěma závity ventily přímé G 6/4"</t>
  </si>
  <si>
    <t>133</t>
  </si>
  <si>
    <t>722231076</t>
  </si>
  <si>
    <t>Ventil zpětný mosazný G 6/4" PN 10 do 110°C se dvěma závity</t>
  </si>
  <si>
    <t>-1186128857</t>
  </si>
  <si>
    <t>Armatury se dvěma závity ventily zpětné mosazné PN 10 do 110°C G 6/4"</t>
  </si>
  <si>
    <t>134</t>
  </si>
  <si>
    <t>722231142</t>
  </si>
  <si>
    <t>Ventil závitový pojistný rohový G 3/4"</t>
  </si>
  <si>
    <t>1266679823</t>
  </si>
  <si>
    <t>Armatury se dvěma závity ventily pojistné rohové G 3/4"</t>
  </si>
  <si>
    <t>135</t>
  </si>
  <si>
    <t>722231204</t>
  </si>
  <si>
    <t>Ventil redukční mosazný G 5/4" PN 6 do 25°C s 2x vnitřním závitem bez manometru</t>
  </si>
  <si>
    <t>-989443965</t>
  </si>
  <si>
    <t>Armatury se dvěma závity ventily redukční tlakové mosazné bez manometru PN 6 do 25 °C G 5/4"</t>
  </si>
  <si>
    <t>136</t>
  </si>
  <si>
    <t>722290226</t>
  </si>
  <si>
    <t>Zkouška těsnosti vodovodního potrubí závitového DN do 50</t>
  </si>
  <si>
    <t>13729757</t>
  </si>
  <si>
    <t>Zkoušky, proplach a desinfekce vodovodního potrubí zkoušky těsnosti vodovodního potrubí závitového do DN 50</t>
  </si>
  <si>
    <t>30+26+48</t>
  </si>
  <si>
    <t>137</t>
  </si>
  <si>
    <t>722290234</t>
  </si>
  <si>
    <t>Proplach a dezinfekce vodovodního potrubí DN do 80</t>
  </si>
  <si>
    <t>2052927379</t>
  </si>
  <si>
    <t>Zkoušky, proplach a desinfekce vodovodního potrubí proplach a desinfekce vodovodního potrubí do DN 80</t>
  </si>
  <si>
    <t>138</t>
  </si>
  <si>
    <t>998722101</t>
  </si>
  <si>
    <t>Přesun hmot tonážní pro vnitřní vodovod v objektech v do 6 m</t>
  </si>
  <si>
    <t>-1546935485</t>
  </si>
  <si>
    <t>Přesun hmot pro vnitřní vodovod stanovený z hmotnosti přesunovaného materiálu vodorovná dopravní vzdálenost do 50 m základní v objektech výšky do 6 m</t>
  </si>
  <si>
    <t>724</t>
  </si>
  <si>
    <t>Zdravotechnika - strojní vybavení</t>
  </si>
  <si>
    <t>139</t>
  </si>
  <si>
    <t>724141203</t>
  </si>
  <si>
    <t>Čerpadlo vodovodní ponorné jednovřetenové maximální průtok 56 l/min pro vrt D od 150 mm</t>
  </si>
  <si>
    <t>-207303824</t>
  </si>
  <si>
    <t>Čerpadla vodovodní strojní bez potrubí ponorná jednovřetenová vrt průměru od 150 mm maximální průtok Q (l/min) 56 l/min</t>
  </si>
  <si>
    <t>pro závlahu v AN 5,0m3</t>
  </si>
  <si>
    <t>140</t>
  </si>
  <si>
    <t>724149101</t>
  </si>
  <si>
    <t>Montáž čerpadla vodovodního ponorného výkonu do 56 l bez potrubí a příslušenství</t>
  </si>
  <si>
    <t>543870641</t>
  </si>
  <si>
    <t>Čerpadla vodovodní strojní bez potrubí montáž čerpadel ponorných bez potrubí a příslušenství o výkonu do 56 l</t>
  </si>
  <si>
    <t>141</t>
  </si>
  <si>
    <t>724211236</t>
  </si>
  <si>
    <t>Domovní vodárna dopravní výška 45 m integrovaná tlaková nádoba s čerpacím ústrojím a sacím košem</t>
  </si>
  <si>
    <t>-1938003379</t>
  </si>
  <si>
    <t>Domovní vodárny s čerpacím soustrojím a sacím košem bez potrubí s integrovanou tlakovou nádobou dopravní výška H (m) 45 m</t>
  </si>
  <si>
    <t>s hlídačem hladiny, Q max= 0,5l/s, 2,2 kW, výtlak PE d32  pro studnu, hlášení poruchy na mobilní telefon</t>
  </si>
  <si>
    <t xml:space="preserve">součástí dodávky řídící modul  s hláídáním hladiny - hladinové čidlo ve stávající studně, a hladinové čidlo v jímce na dešťové vody 5,0 m3 </t>
  </si>
  <si>
    <t>při nedostatku vody v AN 5,0 m3 - a hladině vody ve studni čerpadlo doplnuje vodu do AN 5,0 m3</t>
  </si>
  <si>
    <t>142</t>
  </si>
  <si>
    <t>724231127</t>
  </si>
  <si>
    <t>Příslušenství domovních vodáren měřící manometr s membránou</t>
  </si>
  <si>
    <t>-194721341</t>
  </si>
  <si>
    <t>Příslušenství domovních vodáren měřicí manometr s membránou</t>
  </si>
  <si>
    <t>143</t>
  </si>
  <si>
    <t>724231131</t>
  </si>
  <si>
    <t>Příslušenství domovních vodáren měřící tlakoměr kontaktní spodní připojení</t>
  </si>
  <si>
    <t>-127608802</t>
  </si>
  <si>
    <t>Příslušenství domovních vodáren měřicí tlakoměr kontaktní spodní připojení</t>
  </si>
  <si>
    <t>144</t>
  </si>
  <si>
    <t>724232116</t>
  </si>
  <si>
    <t>Domovní vodárna ovládací spínač tlakový se zapínacím tlakem 1 až 5 barů pro napětí 230 V</t>
  </si>
  <si>
    <t>1924181461</t>
  </si>
  <si>
    <t>Příslušenství domovních vodáren ovládací spínač tlakový zapínací tlak 1-5 bar 230 V</t>
  </si>
  <si>
    <t>145</t>
  </si>
  <si>
    <t>724232121</t>
  </si>
  <si>
    <t>Domovní vodárna ovládací spínač tlakový a průtokový se zapínacím tlakem 2,2 barů pro napětí 230 V</t>
  </si>
  <si>
    <t>1534519551</t>
  </si>
  <si>
    <t>Příslušenství domovních vodáren ovládací spínač tlakový a průtokový napětí U 230 V zapínací tlak 2,2 bar</t>
  </si>
  <si>
    <t>146</t>
  </si>
  <si>
    <t>724234110</t>
  </si>
  <si>
    <t>Nádoba expanzní tlaková vertikální pro rozvod užitkové vody s vyměnitelným vakem PN 1,0 o objemu 50 l</t>
  </si>
  <si>
    <t>-762269440</t>
  </si>
  <si>
    <t>Nádoby expanzní tlakové pro rozvody užitkové vody vertikální s vyměnitelným vakem bez pojistného ventilu PN 1,0 o objemu 50 l</t>
  </si>
  <si>
    <t>147</t>
  </si>
  <si>
    <t>X724022</t>
  </si>
  <si>
    <t>Ponorné kalové čerpadlo pro přečerpávání dešťových vod z AN 20,0 m3 do vsaku  230V, 2,2 kW, 2,0l/s, výšky 11,84 m, výtlak PE d50, s hlídačem hladiny, chybová signalizace na mobilní telefon, komplet, včetně seřízení, prvotního spuštění, zaučení obsluhyD+M</t>
  </si>
  <si>
    <t>-898729619</t>
  </si>
  <si>
    <t>991 - Vedlejší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</si>
  <si>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</si>
  <si>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</si>
  <si>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</si>
  <si>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</si>
  <si>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</si>
  <si>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</si>
  <si>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</si>
  <si>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</si>
  <si>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</si>
  <si>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</si>
  <si>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012103000</t>
  </si>
  <si>
    <t>Přípravné zeměměřičské práce</t>
  </si>
  <si>
    <t>kpl</t>
  </si>
  <si>
    <t>1024</t>
  </si>
  <si>
    <t>1224884109</t>
  </si>
  <si>
    <t>012303000</t>
  </si>
  <si>
    <t>Zeměměřičské práce při provádění stavby</t>
  </si>
  <si>
    <t>2017509263</t>
  </si>
  <si>
    <t>013254000</t>
  </si>
  <si>
    <t>Dokumentace skutečného provedení stavby</t>
  </si>
  <si>
    <t>-1055408831</t>
  </si>
  <si>
    <t>VRN3</t>
  </si>
  <si>
    <t>Zařízení staveniště</t>
  </si>
  <si>
    <t>031002000</t>
  </si>
  <si>
    <t>Související (přípravné) práce pro zařízení staveniště</t>
  </si>
  <si>
    <t>720597890</t>
  </si>
  <si>
    <t>032002000</t>
  </si>
  <si>
    <t>Vybavení staveniště</t>
  </si>
  <si>
    <t>-1504524076</t>
  </si>
  <si>
    <t>033002000</t>
  </si>
  <si>
    <t>Připojení a spotřeba energií pro zařízení staveniště</t>
  </si>
  <si>
    <t>2051488595</t>
  </si>
  <si>
    <t>034002000</t>
  </si>
  <si>
    <t>Zabezpečení staveniště</t>
  </si>
  <si>
    <t>-440945439</t>
  </si>
  <si>
    <t>039002000</t>
  </si>
  <si>
    <t>Zrušení zařízení staveniště</t>
  </si>
  <si>
    <t>427967161</t>
  </si>
  <si>
    <t>VRN4</t>
  </si>
  <si>
    <t>Inženýrská činnost</t>
  </si>
  <si>
    <t>049103000</t>
  </si>
  <si>
    <t>Náklady vzniklé v souvislosti s realizací stavby</t>
  </si>
  <si>
    <t>1804368353</t>
  </si>
  <si>
    <t>049303000</t>
  </si>
  <si>
    <t>Náklady vzniklé v souvislosti s předáním stavby</t>
  </si>
  <si>
    <t>1822736955</t>
  </si>
  <si>
    <t>VRN5</t>
  </si>
  <si>
    <t>Finanční náklady</t>
  </si>
  <si>
    <t>051002001</t>
  </si>
  <si>
    <t>Pojistné - pojištění dodavatele a díla</t>
  </si>
  <si>
    <t>-753294008</t>
  </si>
  <si>
    <t>056002001</t>
  </si>
  <si>
    <t>Bankovní záruka za řádné provedení díla</t>
  </si>
  <si>
    <t>-2040836531</t>
  </si>
  <si>
    <t>056002002</t>
  </si>
  <si>
    <t>Bankovní záruka za splnění záručních podmínek</t>
  </si>
  <si>
    <t>1722944873</t>
  </si>
  <si>
    <t>VRN9</t>
  </si>
  <si>
    <t>Ostatní náklady</t>
  </si>
  <si>
    <t>091503000</t>
  </si>
  <si>
    <t>-951985116</t>
  </si>
  <si>
    <t>SEZNAM FIGUR</t>
  </si>
  <si>
    <t>Výměra</t>
  </si>
  <si>
    <t>1/ a</t>
  </si>
  <si>
    <t>Použití figury:</t>
  </si>
  <si>
    <t>1/ b</t>
  </si>
  <si>
    <t>2/ a</t>
  </si>
  <si>
    <t>fig10</t>
  </si>
  <si>
    <t>stávající plocha fasády</t>
  </si>
  <si>
    <t>fig13</t>
  </si>
  <si>
    <t>potažení říms pletivem</t>
  </si>
  <si>
    <t>fig14</t>
  </si>
  <si>
    <t>KZS podhledů MW 140 mm</t>
  </si>
  <si>
    <t>fig16</t>
  </si>
  <si>
    <t>KZS fasády MW 140 mm</t>
  </si>
  <si>
    <t>fig17</t>
  </si>
  <si>
    <t>KZS ostění hl do 400 mm MW 40 mm</t>
  </si>
  <si>
    <t>fig18</t>
  </si>
  <si>
    <t>potažení sloupů pletivem</t>
  </si>
  <si>
    <t>fig21</t>
  </si>
  <si>
    <t>soklová lišta</t>
  </si>
  <si>
    <t>fig25</t>
  </si>
  <si>
    <t>dilatační lišta</t>
  </si>
  <si>
    <t>fig29</t>
  </si>
  <si>
    <t>zakrývaní oken a dveří</t>
  </si>
  <si>
    <t>fig33</t>
  </si>
  <si>
    <t>povlaková krytina ploché střechy</t>
  </si>
  <si>
    <t>fig35</t>
  </si>
  <si>
    <t>TI ploché střechy</t>
  </si>
  <si>
    <t>fig36</t>
  </si>
  <si>
    <t>fig41</t>
  </si>
  <si>
    <t>omítka vnitřních stropů</t>
  </si>
  <si>
    <t>fig42</t>
  </si>
  <si>
    <t>omítka vnitřních stěn</t>
  </si>
  <si>
    <t>fig43</t>
  </si>
  <si>
    <t>oprava vnitřních omítek stropů do 10%</t>
  </si>
  <si>
    <t>fig44</t>
  </si>
  <si>
    <t>oprava vnitřních omítek stropů do 30%</t>
  </si>
  <si>
    <t>fig45</t>
  </si>
  <si>
    <t>oprava vnitřních omítek stropů do 50%</t>
  </si>
  <si>
    <t>fig46</t>
  </si>
  <si>
    <t>oprava vnitřních omítek stěn do 10%</t>
  </si>
  <si>
    <t>fig47</t>
  </si>
  <si>
    <t>oprava vnitřních omítek stěn do 30%</t>
  </si>
  <si>
    <t>fig48</t>
  </si>
  <si>
    <t>oprava vnitřních omítek stěn do 50%</t>
  </si>
  <si>
    <t>fig51</t>
  </si>
  <si>
    <t>KVH 100/100</t>
  </si>
  <si>
    <t>fig52</t>
  </si>
  <si>
    <t>KVH 120/120</t>
  </si>
  <si>
    <t>fig65</t>
  </si>
  <si>
    <t>SDK podhled 1xA 12,5 mm</t>
  </si>
  <si>
    <t>fig66</t>
  </si>
  <si>
    <t>SDK obklad kcí tvaru L 1xH2 12,5 mm</t>
  </si>
  <si>
    <t>fig71</t>
  </si>
  <si>
    <t>zakrývání podlah</t>
  </si>
  <si>
    <t>fig75</t>
  </si>
  <si>
    <t>nová keramická podlaha v 2113</t>
  </si>
  <si>
    <t>fig76</t>
  </si>
  <si>
    <t>keramický sokl</t>
  </si>
  <si>
    <t>fig99</t>
  </si>
  <si>
    <t>fasádní lešení</t>
  </si>
  <si>
    <t>3/ a</t>
  </si>
  <si>
    <t>40/120</t>
  </si>
  <si>
    <t>100/160</t>
  </si>
  <si>
    <t>fig53</t>
  </si>
  <si>
    <t>140/160</t>
  </si>
  <si>
    <t>fig54</t>
  </si>
  <si>
    <t>140/180</t>
  </si>
  <si>
    <t>fig55</t>
  </si>
  <si>
    <t>laťování 60/40</t>
  </si>
  <si>
    <t>fig61</t>
  </si>
  <si>
    <t>SDK příčka 125 mm 1xA 12,5 mm</t>
  </si>
  <si>
    <t>fig62</t>
  </si>
  <si>
    <t>SDK předstěna 1xDF 12,5 mm na Stě1</t>
  </si>
  <si>
    <t>fig67</t>
  </si>
  <si>
    <t>podkroví 1xDF 15 mm - ST1</t>
  </si>
  <si>
    <t>fig68</t>
  </si>
  <si>
    <t>obklad prvků krovu 1xDF 15 mm</t>
  </si>
  <si>
    <t>fig69</t>
  </si>
  <si>
    <t>opláštění VZD 1xDF 15 mm</t>
  </si>
  <si>
    <t>Stě1</t>
  </si>
  <si>
    <t>stěna vikýře strojovny Stě1</t>
  </si>
  <si>
    <t>plocha stávajících chodníků</t>
  </si>
  <si>
    <t>plocha stávající pojízdné plochy</t>
  </si>
  <si>
    <t>fig8</t>
  </si>
  <si>
    <t>chodníkový obrubník</t>
  </si>
  <si>
    <t>vlastní</t>
  </si>
  <si>
    <t>Náklady související s propagační činností</t>
  </si>
  <si>
    <t xml:space="preserve">Dodávka a montáž celobarevného informačního panelu k označení staveniště, materiál pro venkovní prostředí, velikost cca 1 x 1,5 m, textový obsah dle upřesní zadavatel před zahájením realizace stavby. </t>
  </si>
  <si>
    <t>Náklady zhotovitele spojené se zabezpečením a poskytnutím zajišťovacích bankovních záruk za splnění záručních podmínek, jak je zadavatel požaduje v obchodních podmínkách.</t>
  </si>
  <si>
    <t xml:space="preserve">Náklady zhotovitele spojené se zabezpečením a poskytnutím zajišťovacích bankovních záruk za řádné provedení díla, jak je zadavatel požaduje v obchodních podmínkách. </t>
  </si>
  <si>
    <t>Náklady spojené s povinným pojištěním dodavatele nebo stavebního díla či jeho části, v rozsahu obchodních podmínek.</t>
  </si>
  <si>
    <t>Náklady na vyhotovení dokumentace skutečného provedení stavby a její předání objednateli ve dvou listinných vyhotoveních a jednom digitálním vyhotovení na datovém nosiči (textová část ve formátu DOC a PDF,  výkresová část ve formátu DWG a PDF)</t>
  </si>
  <si>
    <t>Náklady na zpracování geodetické dokumentace stavby pro potřeby digitální technické mapy v rozsahu, formě a za podmínek vyhlášky č. 393/2020 Sb., o digitální technické mapě kraje.</t>
  </si>
  <si>
    <t>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</si>
  <si>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Poplatky a správní úkony spojené s realizací stavby (např. zvláštní užívání komunikace, rozhodnutí, povolení),Pronájem ploch nebo zařízení (např. pozemek pro dočasnou skládku materiálu),Náklady na údržbu a čištění přístupových cest během stavby (např. od nánosů), Ostatní doprovodné náklady, které souvisejí s uskutečňováním stavby, ale nejsou podrobněji specifikovány jinými kódy.</t>
  </si>
  <si>
    <t>Náklady zhotovitele, které vzniknou v souvislosti s povinnostmi zhotovitele při předání a převzetí díla.</t>
  </si>
  <si>
    <t>Gymnázium a grafická SOŠ Přelouč - rekonstrukce střech a sanace suterénu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</si>
</sst>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0" xfId="0"/>
    <xf numFmtId="0" fontId="23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1"/>
  <sheetViews>
    <sheetView showGridLines="0" tabSelected="1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39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0"/>
      <c r="BE5" s="234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40" t="s">
        <v>2884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0"/>
      <c r="BE6" s="235"/>
      <c r="BS6" s="17" t="s">
        <v>6</v>
      </c>
    </row>
    <row r="7" spans="1:74" ht="12" customHeight="1" x14ac:dyDescent="0.2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35"/>
      <c r="BS7" s="17" t="s">
        <v>19</v>
      </c>
    </row>
    <row r="8" spans="1:74" ht="12" customHeight="1" x14ac:dyDescent="0.2">
      <c r="B8" s="20"/>
      <c r="D8" s="27" t="s">
        <v>20</v>
      </c>
      <c r="K8" s="25" t="s">
        <v>21</v>
      </c>
      <c r="AK8" s="27" t="s">
        <v>22</v>
      </c>
      <c r="AN8" s="28"/>
      <c r="AR8" s="20"/>
      <c r="BE8" s="235"/>
      <c r="BS8" s="17" t="s">
        <v>19</v>
      </c>
    </row>
    <row r="9" spans="1:74" ht="14.45" customHeight="1" x14ac:dyDescent="0.2">
      <c r="B9" s="20"/>
      <c r="AR9" s="20"/>
      <c r="BE9" s="235"/>
      <c r="BS9" s="17" t="s">
        <v>19</v>
      </c>
    </row>
    <row r="10" spans="1:74" ht="12" customHeight="1" x14ac:dyDescent="0.2">
      <c r="B10" s="20"/>
      <c r="D10" s="27" t="s">
        <v>23</v>
      </c>
      <c r="AK10" s="27" t="s">
        <v>24</v>
      </c>
      <c r="AN10" s="25" t="s">
        <v>1</v>
      </c>
      <c r="AR10" s="20"/>
      <c r="BE10" s="235"/>
      <c r="BS10" s="17" t="s">
        <v>6</v>
      </c>
    </row>
    <row r="11" spans="1:74" ht="18.399999999999999" customHeight="1" x14ac:dyDescent="0.2">
      <c r="B11" s="20"/>
      <c r="E11" s="25" t="s">
        <v>25</v>
      </c>
      <c r="AK11" s="27" t="s">
        <v>26</v>
      </c>
      <c r="AN11" s="25" t="s">
        <v>1</v>
      </c>
      <c r="AR11" s="20"/>
      <c r="BE11" s="235"/>
      <c r="BS11" s="17" t="s">
        <v>6</v>
      </c>
    </row>
    <row r="12" spans="1:74" ht="6.95" customHeight="1" x14ac:dyDescent="0.2">
      <c r="B12" s="20"/>
      <c r="AR12" s="20"/>
      <c r="BE12" s="235"/>
      <c r="BS12" s="17" t="s">
        <v>19</v>
      </c>
    </row>
    <row r="13" spans="1:74" ht="12" customHeight="1" x14ac:dyDescent="0.2">
      <c r="B13" s="20"/>
      <c r="D13" s="27" t="s">
        <v>27</v>
      </c>
      <c r="AK13" s="27" t="s">
        <v>24</v>
      </c>
      <c r="AN13" s="29" t="s">
        <v>28</v>
      </c>
      <c r="AR13" s="20"/>
      <c r="BE13" s="235"/>
      <c r="BS13" s="17" t="s">
        <v>19</v>
      </c>
    </row>
    <row r="14" spans="1:74" ht="12.75" x14ac:dyDescent="0.2">
      <c r="B14" s="20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26</v>
      </c>
      <c r="AN14" s="29" t="s">
        <v>28</v>
      </c>
      <c r="AR14" s="20"/>
      <c r="BE14" s="235"/>
      <c r="BS14" s="17" t="s">
        <v>19</v>
      </c>
    </row>
    <row r="15" spans="1:74" ht="6.95" customHeight="1" x14ac:dyDescent="0.2">
      <c r="B15" s="20"/>
      <c r="AR15" s="20"/>
      <c r="BE15" s="235"/>
      <c r="BS15" s="17" t="s">
        <v>4</v>
      </c>
    </row>
    <row r="16" spans="1:74" ht="12" customHeight="1" x14ac:dyDescent="0.2">
      <c r="B16" s="20"/>
      <c r="D16" s="27" t="s">
        <v>29</v>
      </c>
      <c r="AK16" s="27" t="s">
        <v>24</v>
      </c>
      <c r="AN16" s="25" t="s">
        <v>1</v>
      </c>
      <c r="AR16" s="20"/>
      <c r="BE16" s="235"/>
      <c r="BS16" s="17" t="s">
        <v>4</v>
      </c>
    </row>
    <row r="17" spans="2:71" ht="18.399999999999999" customHeight="1" x14ac:dyDescent="0.2">
      <c r="B17" s="20"/>
      <c r="E17" s="25" t="s">
        <v>30</v>
      </c>
      <c r="AK17" s="27" t="s">
        <v>26</v>
      </c>
      <c r="AN17" s="25" t="s">
        <v>1</v>
      </c>
      <c r="AR17" s="20"/>
      <c r="BE17" s="235"/>
      <c r="BS17" s="17" t="s">
        <v>31</v>
      </c>
    </row>
    <row r="18" spans="2:71" ht="6.95" customHeight="1" x14ac:dyDescent="0.2">
      <c r="B18" s="20"/>
      <c r="AR18" s="20"/>
      <c r="BE18" s="235"/>
      <c r="BS18" s="17" t="s">
        <v>6</v>
      </c>
    </row>
    <row r="19" spans="2:71" ht="12" customHeight="1" x14ac:dyDescent="0.2">
      <c r="B19" s="20"/>
      <c r="D19" s="27" t="s">
        <v>32</v>
      </c>
      <c r="AK19" s="27" t="s">
        <v>24</v>
      </c>
      <c r="AN19" s="25" t="s">
        <v>1</v>
      </c>
      <c r="AR19" s="20"/>
      <c r="BE19" s="235"/>
      <c r="BS19" s="17" t="s">
        <v>6</v>
      </c>
    </row>
    <row r="20" spans="2:71" ht="18.399999999999999" customHeight="1" x14ac:dyDescent="0.2">
      <c r="B20" s="20"/>
      <c r="E20" s="25" t="s">
        <v>33</v>
      </c>
      <c r="AK20" s="27" t="s">
        <v>26</v>
      </c>
      <c r="AN20" s="25" t="s">
        <v>1</v>
      </c>
      <c r="AR20" s="20"/>
      <c r="BE20" s="235"/>
      <c r="BS20" s="17" t="s">
        <v>31</v>
      </c>
    </row>
    <row r="21" spans="2:71" ht="6.95" customHeight="1" x14ac:dyDescent="0.2">
      <c r="B21" s="20"/>
      <c r="AR21" s="20"/>
      <c r="BE21" s="235"/>
    </row>
    <row r="22" spans="2:71" ht="12" customHeight="1" x14ac:dyDescent="0.2">
      <c r="B22" s="20"/>
      <c r="D22" s="27" t="s">
        <v>34</v>
      </c>
      <c r="AR22" s="20"/>
      <c r="BE22" s="235"/>
    </row>
    <row r="23" spans="2:71" ht="16.5" customHeight="1" x14ac:dyDescent="0.2">
      <c r="B23" s="20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35"/>
    </row>
    <row r="24" spans="2:71" ht="6.95" customHeight="1" x14ac:dyDescent="0.2">
      <c r="B24" s="20"/>
      <c r="AR24" s="20"/>
      <c r="BE24" s="235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5"/>
    </row>
    <row r="26" spans="2:71" s="1" customFormat="1" ht="25.9" customHeight="1" x14ac:dyDescent="0.2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4">
        <f>ROUND(AG94,1)</f>
        <v>0</v>
      </c>
      <c r="AL26" s="245"/>
      <c r="AM26" s="245"/>
      <c r="AN26" s="245"/>
      <c r="AO26" s="245"/>
      <c r="AR26" s="32"/>
      <c r="BE26" s="235"/>
    </row>
    <row r="27" spans="2:71" s="1" customFormat="1" ht="6.95" customHeight="1" x14ac:dyDescent="0.2">
      <c r="B27" s="32"/>
      <c r="AR27" s="32"/>
      <c r="BE27" s="235"/>
    </row>
    <row r="28" spans="2:71" s="1" customFormat="1" ht="12.75" x14ac:dyDescent="0.2">
      <c r="B28" s="32"/>
      <c r="L28" s="246" t="s">
        <v>36</v>
      </c>
      <c r="M28" s="246"/>
      <c r="N28" s="246"/>
      <c r="O28" s="246"/>
      <c r="P28" s="246"/>
      <c r="W28" s="246" t="s">
        <v>37</v>
      </c>
      <c r="X28" s="246"/>
      <c r="Y28" s="246"/>
      <c r="Z28" s="246"/>
      <c r="AA28" s="246"/>
      <c r="AB28" s="246"/>
      <c r="AC28" s="246"/>
      <c r="AD28" s="246"/>
      <c r="AE28" s="246"/>
      <c r="AK28" s="246" t="s">
        <v>38</v>
      </c>
      <c r="AL28" s="246"/>
      <c r="AM28" s="246"/>
      <c r="AN28" s="246"/>
      <c r="AO28" s="246"/>
      <c r="AR28" s="32"/>
      <c r="BE28" s="235"/>
    </row>
    <row r="29" spans="2:71" s="2" customFormat="1" ht="14.45" customHeight="1" x14ac:dyDescent="0.2">
      <c r="B29" s="36"/>
      <c r="D29" s="27" t="s">
        <v>39</v>
      </c>
      <c r="F29" s="27" t="s">
        <v>40</v>
      </c>
      <c r="L29" s="238">
        <v>0.21</v>
      </c>
      <c r="M29" s="233"/>
      <c r="N29" s="233"/>
      <c r="O29" s="233"/>
      <c r="P29" s="233"/>
      <c r="W29" s="232">
        <f>ROUND(AZ94, 1)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1)</f>
        <v>0</v>
      </c>
      <c r="AL29" s="233"/>
      <c r="AM29" s="233"/>
      <c r="AN29" s="233"/>
      <c r="AO29" s="233"/>
      <c r="AR29" s="36"/>
      <c r="BE29" s="236"/>
    </row>
    <row r="30" spans="2:71" s="2" customFormat="1" ht="14.45" customHeight="1" x14ac:dyDescent="0.2">
      <c r="B30" s="36"/>
      <c r="F30" s="27" t="s">
        <v>41</v>
      </c>
      <c r="L30" s="238">
        <v>0.15</v>
      </c>
      <c r="M30" s="233"/>
      <c r="N30" s="233"/>
      <c r="O30" s="233"/>
      <c r="P30" s="233"/>
      <c r="W30" s="232">
        <f>ROUND(BA94, 1)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1)</f>
        <v>0</v>
      </c>
      <c r="AL30" s="233"/>
      <c r="AM30" s="233"/>
      <c r="AN30" s="233"/>
      <c r="AO30" s="233"/>
      <c r="AR30" s="36"/>
      <c r="BE30" s="236"/>
    </row>
    <row r="31" spans="2:71" s="2" customFormat="1" ht="14.45" hidden="1" customHeight="1" x14ac:dyDescent="0.2">
      <c r="B31" s="36"/>
      <c r="F31" s="27" t="s">
        <v>42</v>
      </c>
      <c r="L31" s="238">
        <v>0.21</v>
      </c>
      <c r="M31" s="233"/>
      <c r="N31" s="233"/>
      <c r="O31" s="233"/>
      <c r="P31" s="233"/>
      <c r="W31" s="232">
        <f>ROUND(BB94, 1)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36"/>
      <c r="BE31" s="236"/>
    </row>
    <row r="32" spans="2:71" s="2" customFormat="1" ht="14.45" hidden="1" customHeight="1" x14ac:dyDescent="0.2">
      <c r="B32" s="36"/>
      <c r="F32" s="27" t="s">
        <v>43</v>
      </c>
      <c r="L32" s="238">
        <v>0.15</v>
      </c>
      <c r="M32" s="233"/>
      <c r="N32" s="233"/>
      <c r="O32" s="233"/>
      <c r="P32" s="233"/>
      <c r="W32" s="232">
        <f>ROUND(BC94, 1)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36"/>
      <c r="BE32" s="236"/>
    </row>
    <row r="33" spans="2:57" s="2" customFormat="1" ht="14.45" hidden="1" customHeight="1" x14ac:dyDescent="0.2">
      <c r="B33" s="36"/>
      <c r="F33" s="27" t="s">
        <v>44</v>
      </c>
      <c r="L33" s="238">
        <v>0</v>
      </c>
      <c r="M33" s="233"/>
      <c r="N33" s="233"/>
      <c r="O33" s="233"/>
      <c r="P33" s="233"/>
      <c r="W33" s="232">
        <f>ROUND(BD94, 1)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36"/>
      <c r="BE33" s="236"/>
    </row>
    <row r="34" spans="2:57" s="1" customFormat="1" ht="6.95" customHeight="1" x14ac:dyDescent="0.2">
      <c r="B34" s="32"/>
      <c r="AR34" s="32"/>
      <c r="BE34" s="235"/>
    </row>
    <row r="35" spans="2:57" s="1" customFormat="1" ht="25.9" customHeight="1" x14ac:dyDescent="0.2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19" t="s">
        <v>47</v>
      </c>
      <c r="Y35" s="217"/>
      <c r="Z35" s="217"/>
      <c r="AA35" s="217"/>
      <c r="AB35" s="217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7"/>
      <c r="AM35" s="217"/>
      <c r="AN35" s="217"/>
      <c r="AO35" s="218"/>
      <c r="AP35" s="37"/>
      <c r="AQ35" s="37"/>
      <c r="AR35" s="32"/>
    </row>
    <row r="36" spans="2:57" s="1" customFormat="1" ht="6.95" customHeight="1" x14ac:dyDescent="0.2">
      <c r="B36" s="32"/>
      <c r="AR36" s="32"/>
    </row>
    <row r="37" spans="2:57" s="1" customFormat="1" ht="14.45" customHeight="1" x14ac:dyDescent="0.2">
      <c r="B37" s="32"/>
      <c r="AR37" s="32"/>
    </row>
    <row r="38" spans="2:57" ht="14.45" customHeight="1" x14ac:dyDescent="0.2">
      <c r="B38" s="20"/>
      <c r="AR38" s="20"/>
    </row>
    <row r="39" spans="2:57" ht="14.45" customHeight="1" x14ac:dyDescent="0.2">
      <c r="B39" s="20"/>
      <c r="AR39" s="20"/>
    </row>
    <row r="40" spans="2:57" ht="14.45" customHeight="1" x14ac:dyDescent="0.2">
      <c r="B40" s="20"/>
      <c r="AR40" s="20"/>
    </row>
    <row r="41" spans="2:57" ht="14.45" customHeight="1" x14ac:dyDescent="0.2">
      <c r="B41" s="20"/>
      <c r="AR41" s="20"/>
    </row>
    <row r="42" spans="2:57" ht="14.45" customHeight="1" x14ac:dyDescent="0.2">
      <c r="B42" s="20"/>
      <c r="AR42" s="20"/>
    </row>
    <row r="43" spans="2:57" ht="14.45" customHeight="1" x14ac:dyDescent="0.2">
      <c r="B43" s="20"/>
      <c r="AR43" s="20"/>
    </row>
    <row r="44" spans="2:57" ht="14.45" customHeight="1" x14ac:dyDescent="0.2">
      <c r="B44" s="20"/>
      <c r="AR44" s="20"/>
    </row>
    <row r="45" spans="2:57" ht="14.45" customHeight="1" x14ac:dyDescent="0.2">
      <c r="B45" s="20"/>
      <c r="AR45" s="20"/>
    </row>
    <row r="46" spans="2:57" ht="14.45" customHeight="1" x14ac:dyDescent="0.2">
      <c r="B46" s="20"/>
      <c r="AR46" s="20"/>
    </row>
    <row r="47" spans="2:57" ht="14.45" customHeight="1" x14ac:dyDescent="0.2">
      <c r="B47" s="20"/>
      <c r="AR47" s="20"/>
    </row>
    <row r="48" spans="2:57" ht="14.45" customHeight="1" x14ac:dyDescent="0.2">
      <c r="B48" s="20"/>
      <c r="AR48" s="20"/>
    </row>
    <row r="49" spans="2:44" s="1" customFormat="1" ht="14.45" customHeight="1" x14ac:dyDescent="0.2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 x14ac:dyDescent="0.2">
      <c r="B82" s="32"/>
      <c r="C82" s="21" t="s">
        <v>54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48"/>
      <c r="C84" s="27" t="s">
        <v>13</v>
      </c>
      <c r="L84" s="3" t="str">
        <f>K5</f>
        <v>ILB612</v>
      </c>
      <c r="AR84" s="48"/>
    </row>
    <row r="85" spans="1:91" s="4" customFormat="1" ht="36.950000000000003" customHeight="1" x14ac:dyDescent="0.2">
      <c r="B85" s="49"/>
      <c r="C85" s="50" t="s">
        <v>16</v>
      </c>
      <c r="L85" s="221" t="str">
        <f>K6</f>
        <v>Gymnázium a grafická SOŠ Přelouč - rekonstrukce střech a sanace suterénu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R85" s="49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7" t="s">
        <v>20</v>
      </c>
      <c r="L87" s="51" t="str">
        <f>IF(K8="","",K8)</f>
        <v>Přelouč</v>
      </c>
      <c r="AI87" s="27" t="s">
        <v>22</v>
      </c>
      <c r="AM87" s="229" t="str">
        <f>IF(AN8= "","",AN8)</f>
        <v/>
      </c>
      <c r="AN87" s="229"/>
      <c r="AR87" s="32"/>
    </row>
    <row r="88" spans="1:91" s="1" customFormat="1" ht="6.95" customHeight="1" x14ac:dyDescent="0.2">
      <c r="B88" s="32"/>
      <c r="AR88" s="32"/>
    </row>
    <row r="89" spans="1:91" s="1" customFormat="1" ht="25.7" customHeight="1" x14ac:dyDescent="0.2">
      <c r="B89" s="32"/>
      <c r="C89" s="27" t="s">
        <v>23</v>
      </c>
      <c r="L89" s="3" t="str">
        <f>IF(E11= "","",E11)</f>
        <v>Pardubický kraj, Komenského nám. 125, Pardubice</v>
      </c>
      <c r="AI89" s="27" t="s">
        <v>29</v>
      </c>
      <c r="AM89" s="230" t="str">
        <f>IF(E17="","",E17)</f>
        <v>ILB prostav s.r.o., Na Kopci 316, Mikulovice</v>
      </c>
      <c r="AN89" s="231"/>
      <c r="AO89" s="231"/>
      <c r="AP89" s="231"/>
      <c r="AR89" s="32"/>
      <c r="AS89" s="211" t="s">
        <v>55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 x14ac:dyDescent="0.2">
      <c r="B90" s="32"/>
      <c r="C90" s="27" t="s">
        <v>27</v>
      </c>
      <c r="L90" s="3" t="str">
        <f>IF(E14= "Vyplň údaj","",E14)</f>
        <v/>
      </c>
      <c r="AI90" s="27" t="s">
        <v>32</v>
      </c>
      <c r="AM90" s="230" t="str">
        <f>IF(E20="","",E20)</f>
        <v>ing. V. Švehla</v>
      </c>
      <c r="AN90" s="231"/>
      <c r="AO90" s="231"/>
      <c r="AP90" s="231"/>
      <c r="AR90" s="32"/>
      <c r="AS90" s="213"/>
      <c r="AT90" s="214"/>
      <c r="BD90" s="56"/>
    </row>
    <row r="91" spans="1:91" s="1" customFormat="1" ht="10.9" customHeight="1" x14ac:dyDescent="0.2">
      <c r="B91" s="32"/>
      <c r="AR91" s="32"/>
      <c r="AS91" s="213"/>
      <c r="AT91" s="214"/>
      <c r="BD91" s="56"/>
    </row>
    <row r="92" spans="1:91" s="1" customFormat="1" ht="29.25" customHeight="1" x14ac:dyDescent="0.2">
      <c r="B92" s="32"/>
      <c r="C92" s="247" t="s">
        <v>56</v>
      </c>
      <c r="D92" s="224"/>
      <c r="E92" s="224"/>
      <c r="F92" s="224"/>
      <c r="G92" s="224"/>
      <c r="H92" s="57"/>
      <c r="I92" s="223" t="s">
        <v>57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8" t="s">
        <v>58</v>
      </c>
      <c r="AH92" s="224"/>
      <c r="AI92" s="224"/>
      <c r="AJ92" s="224"/>
      <c r="AK92" s="224"/>
      <c r="AL92" s="224"/>
      <c r="AM92" s="224"/>
      <c r="AN92" s="223" t="s">
        <v>59</v>
      </c>
      <c r="AO92" s="224"/>
      <c r="AP92" s="225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7">
        <f>ROUND(AG95+AG101+AG105+SUM(AG107:AG109),1)</f>
        <v>0</v>
      </c>
      <c r="AH94" s="237"/>
      <c r="AI94" s="237"/>
      <c r="AJ94" s="237"/>
      <c r="AK94" s="237"/>
      <c r="AL94" s="237"/>
      <c r="AM94" s="237"/>
      <c r="AN94" s="208">
        <f t="shared" ref="AN94:AN109" si="0">SUM(AG94,AT94)</f>
        <v>0</v>
      </c>
      <c r="AO94" s="208"/>
      <c r="AP94" s="208"/>
      <c r="AQ94" s="67" t="s">
        <v>1</v>
      </c>
      <c r="AR94" s="63"/>
      <c r="AS94" s="68">
        <f>ROUND(AS95+AS101+AS105+SUM(AS107:AS109),1)</f>
        <v>0</v>
      </c>
      <c r="AT94" s="69">
        <f t="shared" ref="AT94:AT109" si="1">ROUND(SUM(AV94:AW94),1)</f>
        <v>0</v>
      </c>
      <c r="AU94" s="70">
        <f>ROUND(AU95+AU101+AU105+SUM(AU107:AU109),5)</f>
        <v>0</v>
      </c>
      <c r="AV94" s="69">
        <f>ROUND(AZ94*L29,1)</f>
        <v>0</v>
      </c>
      <c r="AW94" s="69">
        <f>ROUND(BA94*L30,1)</f>
        <v>0</v>
      </c>
      <c r="AX94" s="69">
        <f>ROUND(BB94*L29,1)</f>
        <v>0</v>
      </c>
      <c r="AY94" s="69">
        <f>ROUND(BC94*L30,1)</f>
        <v>0</v>
      </c>
      <c r="AZ94" s="69">
        <f>ROUND(AZ95+AZ101+AZ105+SUM(AZ107:AZ109),1)</f>
        <v>0</v>
      </c>
      <c r="BA94" s="69">
        <f>ROUND(BA95+BA101+BA105+SUM(BA107:BA109),1)</f>
        <v>0</v>
      </c>
      <c r="BB94" s="69">
        <f>ROUND(BB95+BB101+BB105+SUM(BB107:BB109),1)</f>
        <v>0</v>
      </c>
      <c r="BC94" s="69">
        <f>ROUND(BC95+BC101+BC105+SUM(BC107:BC109),1)</f>
        <v>0</v>
      </c>
      <c r="BD94" s="71">
        <f>ROUND(BD95+BD101+BD105+SUM(BD107:BD109),1)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24.75" customHeight="1" x14ac:dyDescent="0.2">
      <c r="B95" s="74"/>
      <c r="C95" s="75"/>
      <c r="D95" s="226" t="s">
        <v>19</v>
      </c>
      <c r="E95" s="226"/>
      <c r="F95" s="226"/>
      <c r="G95" s="226"/>
      <c r="H95" s="226"/>
      <c r="I95" s="76"/>
      <c r="J95" s="226" t="s">
        <v>79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15">
        <f>ROUND(SUM(AG96:AG100),1)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77" t="s">
        <v>80</v>
      </c>
      <c r="AR95" s="74"/>
      <c r="AS95" s="78">
        <f>ROUND(SUM(AS96:AS100),1)</f>
        <v>0</v>
      </c>
      <c r="AT95" s="79">
        <f t="shared" si="1"/>
        <v>0</v>
      </c>
      <c r="AU95" s="80">
        <f>ROUND(SUM(AU96:AU100),5)</f>
        <v>0</v>
      </c>
      <c r="AV95" s="79">
        <f>ROUND(AZ95*L29,1)</f>
        <v>0</v>
      </c>
      <c r="AW95" s="79">
        <f>ROUND(BA95*L30,1)</f>
        <v>0</v>
      </c>
      <c r="AX95" s="79">
        <f>ROUND(BB95*L29,1)</f>
        <v>0</v>
      </c>
      <c r="AY95" s="79">
        <f>ROUND(BC95*L30,1)</f>
        <v>0</v>
      </c>
      <c r="AZ95" s="79">
        <f>ROUND(SUM(AZ96:AZ100),1)</f>
        <v>0</v>
      </c>
      <c r="BA95" s="79">
        <f>ROUND(SUM(BA96:BA100),1)</f>
        <v>0</v>
      </c>
      <c r="BB95" s="79">
        <f>ROUND(SUM(BB96:BB100),1)</f>
        <v>0</v>
      </c>
      <c r="BC95" s="79">
        <f>ROUND(SUM(BC96:BC100),1)</f>
        <v>0</v>
      </c>
      <c r="BD95" s="81">
        <f>ROUND(SUM(BD96:BD100),1)</f>
        <v>0</v>
      </c>
      <c r="BS95" s="82" t="s">
        <v>74</v>
      </c>
      <c r="BT95" s="82" t="s">
        <v>19</v>
      </c>
      <c r="BU95" s="82" t="s">
        <v>76</v>
      </c>
      <c r="BV95" s="82" t="s">
        <v>77</v>
      </c>
      <c r="BW95" s="82" t="s">
        <v>81</v>
      </c>
      <c r="BX95" s="82" t="s">
        <v>5</v>
      </c>
      <c r="CL95" s="82" t="s">
        <v>1</v>
      </c>
      <c r="CM95" s="82" t="s">
        <v>82</v>
      </c>
    </row>
    <row r="96" spans="1:91" s="3" customFormat="1" ht="16.5" customHeight="1" x14ac:dyDescent="0.2">
      <c r="A96" s="83" t="s">
        <v>83</v>
      </c>
      <c r="B96" s="48"/>
      <c r="C96" s="9"/>
      <c r="D96" s="9"/>
      <c r="E96" s="220" t="s">
        <v>84</v>
      </c>
      <c r="F96" s="220"/>
      <c r="G96" s="220"/>
      <c r="H96" s="220"/>
      <c r="I96" s="220"/>
      <c r="J96" s="9"/>
      <c r="K96" s="220" t="s">
        <v>85</v>
      </c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09">
        <f>'a - Stavební část -  vněj...'!J32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84" t="s">
        <v>86</v>
      </c>
      <c r="AR96" s="48"/>
      <c r="AS96" s="85">
        <v>0</v>
      </c>
      <c r="AT96" s="86">
        <f t="shared" si="1"/>
        <v>0</v>
      </c>
      <c r="AU96" s="87">
        <f>'a - Stavební část -  vněj...'!P128</f>
        <v>0</v>
      </c>
      <c r="AV96" s="86">
        <f>'a - Stavební část -  vněj...'!J35</f>
        <v>0</v>
      </c>
      <c r="AW96" s="86">
        <f>'a - Stavební část -  vněj...'!J36</f>
        <v>0</v>
      </c>
      <c r="AX96" s="86">
        <f>'a - Stavební část -  vněj...'!J37</f>
        <v>0</v>
      </c>
      <c r="AY96" s="86">
        <f>'a - Stavební část -  vněj...'!J38</f>
        <v>0</v>
      </c>
      <c r="AZ96" s="86">
        <f>'a - Stavební část -  vněj...'!F35</f>
        <v>0</v>
      </c>
      <c r="BA96" s="86">
        <f>'a - Stavební část -  vněj...'!F36</f>
        <v>0</v>
      </c>
      <c r="BB96" s="86">
        <f>'a - Stavební část -  vněj...'!F37</f>
        <v>0</v>
      </c>
      <c r="BC96" s="86">
        <f>'a - Stavební část -  vněj...'!F38</f>
        <v>0</v>
      </c>
      <c r="BD96" s="88">
        <f>'a - Stavební část -  vněj...'!F39</f>
        <v>0</v>
      </c>
      <c r="BT96" s="25" t="s">
        <v>82</v>
      </c>
      <c r="BV96" s="25" t="s">
        <v>77</v>
      </c>
      <c r="BW96" s="25" t="s">
        <v>87</v>
      </c>
      <c r="BX96" s="25" t="s">
        <v>81</v>
      </c>
      <c r="CL96" s="25" t="s">
        <v>1</v>
      </c>
    </row>
    <row r="97" spans="1:91" s="3" customFormat="1" ht="16.5" customHeight="1" x14ac:dyDescent="0.2">
      <c r="A97" s="83" t="s">
        <v>83</v>
      </c>
      <c r="B97" s="48"/>
      <c r="C97" s="9"/>
      <c r="D97" s="9"/>
      <c r="E97" s="220" t="s">
        <v>88</v>
      </c>
      <c r="F97" s="220"/>
      <c r="G97" s="220"/>
      <c r="H97" s="220"/>
      <c r="I97" s="220"/>
      <c r="J97" s="9"/>
      <c r="K97" s="220" t="s">
        <v>89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09">
        <f>'b - Stavební část - podla...'!J32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84" t="s">
        <v>86</v>
      </c>
      <c r="AR97" s="48"/>
      <c r="AS97" s="85">
        <v>0</v>
      </c>
      <c r="AT97" s="86">
        <f t="shared" si="1"/>
        <v>0</v>
      </c>
      <c r="AU97" s="87">
        <f>'b - Stavební část - podla...'!P133</f>
        <v>0</v>
      </c>
      <c r="AV97" s="86">
        <f>'b - Stavební část - podla...'!J35</f>
        <v>0</v>
      </c>
      <c r="AW97" s="86">
        <f>'b - Stavební část - podla...'!J36</f>
        <v>0</v>
      </c>
      <c r="AX97" s="86">
        <f>'b - Stavební část - podla...'!J37</f>
        <v>0</v>
      </c>
      <c r="AY97" s="86">
        <f>'b - Stavební část - podla...'!J38</f>
        <v>0</v>
      </c>
      <c r="AZ97" s="86">
        <f>'b - Stavební část - podla...'!F35</f>
        <v>0</v>
      </c>
      <c r="BA97" s="86">
        <f>'b - Stavební část - podla...'!F36</f>
        <v>0</v>
      </c>
      <c r="BB97" s="86">
        <f>'b - Stavební část - podla...'!F37</f>
        <v>0</v>
      </c>
      <c r="BC97" s="86">
        <f>'b - Stavební část - podla...'!F38</f>
        <v>0</v>
      </c>
      <c r="BD97" s="88">
        <f>'b - Stavební část - podla...'!F39</f>
        <v>0</v>
      </c>
      <c r="BT97" s="25" t="s">
        <v>82</v>
      </c>
      <c r="BV97" s="25" t="s">
        <v>77</v>
      </c>
      <c r="BW97" s="25" t="s">
        <v>90</v>
      </c>
      <c r="BX97" s="25" t="s">
        <v>81</v>
      </c>
      <c r="CL97" s="25" t="s">
        <v>1</v>
      </c>
    </row>
    <row r="98" spans="1:91" s="3" customFormat="1" ht="16.5" customHeight="1" x14ac:dyDescent="0.2">
      <c r="A98" s="83" t="s">
        <v>83</v>
      </c>
      <c r="B98" s="48"/>
      <c r="C98" s="9"/>
      <c r="D98" s="9"/>
      <c r="E98" s="220" t="s">
        <v>91</v>
      </c>
      <c r="F98" s="220"/>
      <c r="G98" s="220"/>
      <c r="H98" s="220"/>
      <c r="I98" s="220"/>
      <c r="J98" s="9"/>
      <c r="K98" s="220" t="s">
        <v>92</v>
      </c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09">
        <f>'c - ÚT'!J32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84" t="s">
        <v>86</v>
      </c>
      <c r="AR98" s="48"/>
      <c r="AS98" s="85">
        <v>0</v>
      </c>
      <c r="AT98" s="86">
        <f t="shared" si="1"/>
        <v>0</v>
      </c>
      <c r="AU98" s="87">
        <f>'c - ÚT'!P124</f>
        <v>0</v>
      </c>
      <c r="AV98" s="86">
        <f>'c - ÚT'!J35</f>
        <v>0</v>
      </c>
      <c r="AW98" s="86">
        <f>'c - ÚT'!J36</f>
        <v>0</v>
      </c>
      <c r="AX98" s="86">
        <f>'c - ÚT'!J37</f>
        <v>0</v>
      </c>
      <c r="AY98" s="86">
        <f>'c - ÚT'!J38</f>
        <v>0</v>
      </c>
      <c r="AZ98" s="86">
        <f>'c - ÚT'!F35</f>
        <v>0</v>
      </c>
      <c r="BA98" s="86">
        <f>'c - ÚT'!F36</f>
        <v>0</v>
      </c>
      <c r="BB98" s="86">
        <f>'c - ÚT'!F37</f>
        <v>0</v>
      </c>
      <c r="BC98" s="86">
        <f>'c - ÚT'!F38</f>
        <v>0</v>
      </c>
      <c r="BD98" s="88">
        <f>'c - ÚT'!F39</f>
        <v>0</v>
      </c>
      <c r="BT98" s="25" t="s">
        <v>82</v>
      </c>
      <c r="BV98" s="25" t="s">
        <v>77</v>
      </c>
      <c r="BW98" s="25" t="s">
        <v>93</v>
      </c>
      <c r="BX98" s="25" t="s">
        <v>81</v>
      </c>
      <c r="CL98" s="25" t="s">
        <v>1</v>
      </c>
    </row>
    <row r="99" spans="1:91" s="3" customFormat="1" ht="16.5" customHeight="1" x14ac:dyDescent="0.2">
      <c r="A99" s="83" t="s">
        <v>83</v>
      </c>
      <c r="B99" s="48"/>
      <c r="C99" s="9"/>
      <c r="D99" s="9"/>
      <c r="E99" s="220" t="s">
        <v>94</v>
      </c>
      <c r="F99" s="220"/>
      <c r="G99" s="220"/>
      <c r="H99" s="220"/>
      <c r="I99" s="220"/>
      <c r="J99" s="9"/>
      <c r="K99" s="220" t="s">
        <v>95</v>
      </c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09">
        <f>'d - ZTI'!J32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84" t="s">
        <v>86</v>
      </c>
      <c r="AR99" s="48"/>
      <c r="AS99" s="85">
        <v>0</v>
      </c>
      <c r="AT99" s="86">
        <f t="shared" si="1"/>
        <v>0</v>
      </c>
      <c r="AU99" s="87">
        <f>'d - ZTI'!P129</f>
        <v>0</v>
      </c>
      <c r="AV99" s="86">
        <f>'d - ZTI'!J35</f>
        <v>0</v>
      </c>
      <c r="AW99" s="86">
        <f>'d - ZTI'!J36</f>
        <v>0</v>
      </c>
      <c r="AX99" s="86">
        <f>'d - ZTI'!J37</f>
        <v>0</v>
      </c>
      <c r="AY99" s="86">
        <f>'d - ZTI'!J38</f>
        <v>0</v>
      </c>
      <c r="AZ99" s="86">
        <f>'d - ZTI'!F35</f>
        <v>0</v>
      </c>
      <c r="BA99" s="86">
        <f>'d - ZTI'!F36</f>
        <v>0</v>
      </c>
      <c r="BB99" s="86">
        <f>'d - ZTI'!F37</f>
        <v>0</v>
      </c>
      <c r="BC99" s="86">
        <f>'d - ZTI'!F38</f>
        <v>0</v>
      </c>
      <c r="BD99" s="88">
        <f>'d - ZTI'!F39</f>
        <v>0</v>
      </c>
      <c r="BT99" s="25" t="s">
        <v>82</v>
      </c>
      <c r="BV99" s="25" t="s">
        <v>77</v>
      </c>
      <c r="BW99" s="25" t="s">
        <v>96</v>
      </c>
      <c r="BX99" s="25" t="s">
        <v>81</v>
      </c>
      <c r="CL99" s="25" t="s">
        <v>1</v>
      </c>
    </row>
    <row r="100" spans="1:91" s="3" customFormat="1" ht="16.5" customHeight="1" x14ac:dyDescent="0.2">
      <c r="A100" s="83" t="s">
        <v>83</v>
      </c>
      <c r="B100" s="48"/>
      <c r="C100" s="9"/>
      <c r="D100" s="9"/>
      <c r="E100" s="220" t="s">
        <v>97</v>
      </c>
      <c r="F100" s="220"/>
      <c r="G100" s="220"/>
      <c r="H100" s="220"/>
      <c r="I100" s="220"/>
      <c r="J100" s="9"/>
      <c r="K100" s="220" t="s">
        <v>98</v>
      </c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09">
        <f>'e - Plyn a OPZ'!J32</f>
        <v>0</v>
      </c>
      <c r="AH100" s="210"/>
      <c r="AI100" s="210"/>
      <c r="AJ100" s="210"/>
      <c r="AK100" s="210"/>
      <c r="AL100" s="210"/>
      <c r="AM100" s="210"/>
      <c r="AN100" s="209">
        <f t="shared" si="0"/>
        <v>0</v>
      </c>
      <c r="AO100" s="210"/>
      <c r="AP100" s="210"/>
      <c r="AQ100" s="84" t="s">
        <v>86</v>
      </c>
      <c r="AR100" s="48"/>
      <c r="AS100" s="85">
        <v>0</v>
      </c>
      <c r="AT100" s="86">
        <f t="shared" si="1"/>
        <v>0</v>
      </c>
      <c r="AU100" s="87">
        <f>'e - Plyn a OPZ'!P131</f>
        <v>0</v>
      </c>
      <c r="AV100" s="86">
        <f>'e - Plyn a OPZ'!J35</f>
        <v>0</v>
      </c>
      <c r="AW100" s="86">
        <f>'e - Plyn a OPZ'!J36</f>
        <v>0</v>
      </c>
      <c r="AX100" s="86">
        <f>'e - Plyn a OPZ'!J37</f>
        <v>0</v>
      </c>
      <c r="AY100" s="86">
        <f>'e - Plyn a OPZ'!J38</f>
        <v>0</v>
      </c>
      <c r="AZ100" s="86">
        <f>'e - Plyn a OPZ'!F35</f>
        <v>0</v>
      </c>
      <c r="BA100" s="86">
        <f>'e - Plyn a OPZ'!F36</f>
        <v>0</v>
      </c>
      <c r="BB100" s="86">
        <f>'e - Plyn a OPZ'!F37</f>
        <v>0</v>
      </c>
      <c r="BC100" s="86">
        <f>'e - Plyn a OPZ'!F38</f>
        <v>0</v>
      </c>
      <c r="BD100" s="88">
        <f>'e - Plyn a OPZ'!F39</f>
        <v>0</v>
      </c>
      <c r="BT100" s="25" t="s">
        <v>82</v>
      </c>
      <c r="BV100" s="25" t="s">
        <v>77</v>
      </c>
      <c r="BW100" s="25" t="s">
        <v>99</v>
      </c>
      <c r="BX100" s="25" t="s">
        <v>81</v>
      </c>
      <c r="CL100" s="25" t="s">
        <v>1</v>
      </c>
    </row>
    <row r="101" spans="1:91" s="6" customFormat="1" ht="24.75" customHeight="1" x14ac:dyDescent="0.2">
      <c r="B101" s="74"/>
      <c r="C101" s="75"/>
      <c r="D101" s="226" t="s">
        <v>82</v>
      </c>
      <c r="E101" s="226"/>
      <c r="F101" s="226"/>
      <c r="G101" s="226"/>
      <c r="H101" s="226"/>
      <c r="I101" s="76"/>
      <c r="J101" s="226" t="s">
        <v>100</v>
      </c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15">
        <f>ROUND(SUM(AG102:AG104),1)</f>
        <v>0</v>
      </c>
      <c r="AH101" s="207"/>
      <c r="AI101" s="207"/>
      <c r="AJ101" s="207"/>
      <c r="AK101" s="207"/>
      <c r="AL101" s="207"/>
      <c r="AM101" s="207"/>
      <c r="AN101" s="206">
        <f t="shared" si="0"/>
        <v>0</v>
      </c>
      <c r="AO101" s="207"/>
      <c r="AP101" s="207"/>
      <c r="AQ101" s="77" t="s">
        <v>80</v>
      </c>
      <c r="AR101" s="74"/>
      <c r="AS101" s="78">
        <f>ROUND(SUM(AS102:AS104),1)</f>
        <v>0</v>
      </c>
      <c r="AT101" s="79">
        <f t="shared" si="1"/>
        <v>0</v>
      </c>
      <c r="AU101" s="80">
        <f>ROUND(SUM(AU102:AU104),5)</f>
        <v>0</v>
      </c>
      <c r="AV101" s="79">
        <f>ROUND(AZ101*L29,1)</f>
        <v>0</v>
      </c>
      <c r="AW101" s="79">
        <f>ROUND(BA101*L30,1)</f>
        <v>0</v>
      </c>
      <c r="AX101" s="79">
        <f>ROUND(BB101*L29,1)</f>
        <v>0</v>
      </c>
      <c r="AY101" s="79">
        <f>ROUND(BC101*L30,1)</f>
        <v>0</v>
      </c>
      <c r="AZ101" s="79">
        <f>ROUND(SUM(AZ102:AZ104),1)</f>
        <v>0</v>
      </c>
      <c r="BA101" s="79">
        <f>ROUND(SUM(BA102:BA104),1)</f>
        <v>0</v>
      </c>
      <c r="BB101" s="79">
        <f>ROUND(SUM(BB102:BB104),1)</f>
        <v>0</v>
      </c>
      <c r="BC101" s="79">
        <f>ROUND(SUM(BC102:BC104),1)</f>
        <v>0</v>
      </c>
      <c r="BD101" s="81">
        <f>ROUND(SUM(BD102:BD104),1)</f>
        <v>0</v>
      </c>
      <c r="BS101" s="82" t="s">
        <v>74</v>
      </c>
      <c r="BT101" s="82" t="s">
        <v>19</v>
      </c>
      <c r="BU101" s="82" t="s">
        <v>76</v>
      </c>
      <c r="BV101" s="82" t="s">
        <v>77</v>
      </c>
      <c r="BW101" s="82" t="s">
        <v>101</v>
      </c>
      <c r="BX101" s="82" t="s">
        <v>5</v>
      </c>
      <c r="CL101" s="82" t="s">
        <v>1</v>
      </c>
      <c r="CM101" s="82" t="s">
        <v>82</v>
      </c>
    </row>
    <row r="102" spans="1:91" s="3" customFormat="1" ht="16.5" customHeight="1" x14ac:dyDescent="0.2">
      <c r="A102" s="83" t="s">
        <v>83</v>
      </c>
      <c r="B102" s="48"/>
      <c r="C102" s="9"/>
      <c r="D102" s="9"/>
      <c r="E102" s="220" t="s">
        <v>84</v>
      </c>
      <c r="F102" s="220"/>
      <c r="G102" s="220"/>
      <c r="H102" s="220"/>
      <c r="I102" s="220"/>
      <c r="J102" s="9"/>
      <c r="K102" s="220" t="s">
        <v>102</v>
      </c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09">
        <f>'a - Stavební část'!J32</f>
        <v>0</v>
      </c>
      <c r="AH102" s="210"/>
      <c r="AI102" s="210"/>
      <c r="AJ102" s="210"/>
      <c r="AK102" s="210"/>
      <c r="AL102" s="210"/>
      <c r="AM102" s="210"/>
      <c r="AN102" s="209">
        <f t="shared" si="0"/>
        <v>0</v>
      </c>
      <c r="AO102" s="210"/>
      <c r="AP102" s="210"/>
      <c r="AQ102" s="84" t="s">
        <v>86</v>
      </c>
      <c r="AR102" s="48"/>
      <c r="AS102" s="85">
        <v>0</v>
      </c>
      <c r="AT102" s="86">
        <f t="shared" si="1"/>
        <v>0</v>
      </c>
      <c r="AU102" s="87">
        <f>'a - Stavební část'!P133</f>
        <v>0</v>
      </c>
      <c r="AV102" s="86">
        <f>'a - Stavební část'!J35</f>
        <v>0</v>
      </c>
      <c r="AW102" s="86">
        <f>'a - Stavební část'!J36</f>
        <v>0</v>
      </c>
      <c r="AX102" s="86">
        <f>'a - Stavební část'!J37</f>
        <v>0</v>
      </c>
      <c r="AY102" s="86">
        <f>'a - Stavební část'!J38</f>
        <v>0</v>
      </c>
      <c r="AZ102" s="86">
        <f>'a - Stavební část'!F35</f>
        <v>0</v>
      </c>
      <c r="BA102" s="86">
        <f>'a - Stavební část'!F36</f>
        <v>0</v>
      </c>
      <c r="BB102" s="86">
        <f>'a - Stavební část'!F37</f>
        <v>0</v>
      </c>
      <c r="BC102" s="86">
        <f>'a - Stavební část'!F38</f>
        <v>0</v>
      </c>
      <c r="BD102" s="88">
        <f>'a - Stavební část'!F39</f>
        <v>0</v>
      </c>
      <c r="BT102" s="25" t="s">
        <v>82</v>
      </c>
      <c r="BV102" s="25" t="s">
        <v>77</v>
      </c>
      <c r="BW102" s="25" t="s">
        <v>103</v>
      </c>
      <c r="BX102" s="25" t="s">
        <v>101</v>
      </c>
      <c r="CL102" s="25" t="s">
        <v>1</v>
      </c>
    </row>
    <row r="103" spans="1:91" s="3" customFormat="1" ht="16.5" customHeight="1" x14ac:dyDescent="0.2">
      <c r="A103" s="83" t="s">
        <v>83</v>
      </c>
      <c r="B103" s="48"/>
      <c r="C103" s="9"/>
      <c r="D103" s="9"/>
      <c r="E103" s="220" t="s">
        <v>88</v>
      </c>
      <c r="F103" s="220"/>
      <c r="G103" s="220"/>
      <c r="H103" s="220"/>
      <c r="I103" s="220"/>
      <c r="J103" s="9"/>
      <c r="K103" s="220" t="s">
        <v>95</v>
      </c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09">
        <f>'b - ZTI'!J32</f>
        <v>0</v>
      </c>
      <c r="AH103" s="210"/>
      <c r="AI103" s="210"/>
      <c r="AJ103" s="210"/>
      <c r="AK103" s="210"/>
      <c r="AL103" s="210"/>
      <c r="AM103" s="210"/>
      <c r="AN103" s="209">
        <f t="shared" si="0"/>
        <v>0</v>
      </c>
      <c r="AO103" s="210"/>
      <c r="AP103" s="210"/>
      <c r="AQ103" s="84" t="s">
        <v>86</v>
      </c>
      <c r="AR103" s="48"/>
      <c r="AS103" s="85">
        <v>0</v>
      </c>
      <c r="AT103" s="86">
        <f t="shared" si="1"/>
        <v>0</v>
      </c>
      <c r="AU103" s="87">
        <f>'b - ZTI'!P130</f>
        <v>0</v>
      </c>
      <c r="AV103" s="86">
        <f>'b - ZTI'!J35</f>
        <v>0</v>
      </c>
      <c r="AW103" s="86">
        <f>'b - ZTI'!J36</f>
        <v>0</v>
      </c>
      <c r="AX103" s="86">
        <f>'b - ZTI'!J37</f>
        <v>0</v>
      </c>
      <c r="AY103" s="86">
        <f>'b - ZTI'!J38</f>
        <v>0</v>
      </c>
      <c r="AZ103" s="86">
        <f>'b - ZTI'!F35</f>
        <v>0</v>
      </c>
      <c r="BA103" s="86">
        <f>'b - ZTI'!F36</f>
        <v>0</v>
      </c>
      <c r="BB103" s="86">
        <f>'b - ZTI'!F37</f>
        <v>0</v>
      </c>
      <c r="BC103" s="86">
        <f>'b - ZTI'!F38</f>
        <v>0</v>
      </c>
      <c r="BD103" s="88">
        <f>'b - ZTI'!F39</f>
        <v>0</v>
      </c>
      <c r="BT103" s="25" t="s">
        <v>82</v>
      </c>
      <c r="BV103" s="25" t="s">
        <v>77</v>
      </c>
      <c r="BW103" s="25" t="s">
        <v>104</v>
      </c>
      <c r="BX103" s="25" t="s">
        <v>101</v>
      </c>
      <c r="CL103" s="25" t="s">
        <v>1</v>
      </c>
    </row>
    <row r="104" spans="1:91" s="3" customFormat="1" ht="16.5" customHeight="1" x14ac:dyDescent="0.2">
      <c r="A104" s="83" t="s">
        <v>83</v>
      </c>
      <c r="B104" s="48"/>
      <c r="C104" s="9"/>
      <c r="D104" s="9"/>
      <c r="E104" s="220" t="s">
        <v>94</v>
      </c>
      <c r="F104" s="220"/>
      <c r="G104" s="220"/>
      <c r="H104" s="220"/>
      <c r="I104" s="220"/>
      <c r="J104" s="9"/>
      <c r="K104" s="220" t="s">
        <v>105</v>
      </c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09">
        <f>'d - Elektroinstalace pro ...'!J32</f>
        <v>0</v>
      </c>
      <c r="AH104" s="210"/>
      <c r="AI104" s="210"/>
      <c r="AJ104" s="210"/>
      <c r="AK104" s="210"/>
      <c r="AL104" s="210"/>
      <c r="AM104" s="210"/>
      <c r="AN104" s="209">
        <f t="shared" si="0"/>
        <v>0</v>
      </c>
      <c r="AO104" s="210"/>
      <c r="AP104" s="210"/>
      <c r="AQ104" s="84" t="s">
        <v>86</v>
      </c>
      <c r="AR104" s="48"/>
      <c r="AS104" s="85">
        <v>0</v>
      </c>
      <c r="AT104" s="86">
        <f t="shared" si="1"/>
        <v>0</v>
      </c>
      <c r="AU104" s="87">
        <f>'d - Elektroinstalace pro ...'!P128</f>
        <v>0</v>
      </c>
      <c r="AV104" s="86">
        <f>'d - Elektroinstalace pro ...'!J35</f>
        <v>0</v>
      </c>
      <c r="AW104" s="86">
        <f>'d - Elektroinstalace pro ...'!J36</f>
        <v>0</v>
      </c>
      <c r="AX104" s="86">
        <f>'d - Elektroinstalace pro ...'!J37</f>
        <v>0</v>
      </c>
      <c r="AY104" s="86">
        <f>'d - Elektroinstalace pro ...'!J38</f>
        <v>0</v>
      </c>
      <c r="AZ104" s="86">
        <f>'d - Elektroinstalace pro ...'!F35</f>
        <v>0</v>
      </c>
      <c r="BA104" s="86">
        <f>'d - Elektroinstalace pro ...'!F36</f>
        <v>0</v>
      </c>
      <c r="BB104" s="86">
        <f>'d - Elektroinstalace pro ...'!F37</f>
        <v>0</v>
      </c>
      <c r="BC104" s="86">
        <f>'d - Elektroinstalace pro ...'!F38</f>
        <v>0</v>
      </c>
      <c r="BD104" s="88">
        <f>'d - Elektroinstalace pro ...'!F39</f>
        <v>0</v>
      </c>
      <c r="BT104" s="25" t="s">
        <v>82</v>
      </c>
      <c r="BV104" s="25" t="s">
        <v>77</v>
      </c>
      <c r="BW104" s="25" t="s">
        <v>106</v>
      </c>
      <c r="BX104" s="25" t="s">
        <v>101</v>
      </c>
      <c r="CL104" s="25" t="s">
        <v>1</v>
      </c>
    </row>
    <row r="105" spans="1:91" s="6" customFormat="1" ht="16.5" customHeight="1" x14ac:dyDescent="0.2">
      <c r="B105" s="74"/>
      <c r="C105" s="75"/>
      <c r="D105" s="226" t="s">
        <v>107</v>
      </c>
      <c r="E105" s="226"/>
      <c r="F105" s="226"/>
      <c r="G105" s="226"/>
      <c r="H105" s="226"/>
      <c r="I105" s="76"/>
      <c r="J105" s="226" t="s">
        <v>108</v>
      </c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215">
        <f>ROUND(AG106,1)</f>
        <v>0</v>
      </c>
      <c r="AH105" s="207"/>
      <c r="AI105" s="207"/>
      <c r="AJ105" s="207"/>
      <c r="AK105" s="207"/>
      <c r="AL105" s="207"/>
      <c r="AM105" s="207"/>
      <c r="AN105" s="206">
        <f t="shared" si="0"/>
        <v>0</v>
      </c>
      <c r="AO105" s="207"/>
      <c r="AP105" s="207"/>
      <c r="AQ105" s="77" t="s">
        <v>80</v>
      </c>
      <c r="AR105" s="74"/>
      <c r="AS105" s="78">
        <f>ROUND(AS106,1)</f>
        <v>0</v>
      </c>
      <c r="AT105" s="79">
        <f t="shared" si="1"/>
        <v>0</v>
      </c>
      <c r="AU105" s="80">
        <f>ROUND(AU106,5)</f>
        <v>0</v>
      </c>
      <c r="AV105" s="79">
        <f>ROUND(AZ105*L29,1)</f>
        <v>0</v>
      </c>
      <c r="AW105" s="79">
        <f>ROUND(BA105*L30,1)</f>
        <v>0</v>
      </c>
      <c r="AX105" s="79">
        <f>ROUND(BB105*L29,1)</f>
        <v>0</v>
      </c>
      <c r="AY105" s="79">
        <f>ROUND(BC105*L30,1)</f>
        <v>0</v>
      </c>
      <c r="AZ105" s="79">
        <f>ROUND(AZ106,1)</f>
        <v>0</v>
      </c>
      <c r="BA105" s="79">
        <f>ROUND(BA106,1)</f>
        <v>0</v>
      </c>
      <c r="BB105" s="79">
        <f>ROUND(BB106,1)</f>
        <v>0</v>
      </c>
      <c r="BC105" s="79">
        <f>ROUND(BC106,1)</f>
        <v>0</v>
      </c>
      <c r="BD105" s="81">
        <f>ROUND(BD106,1)</f>
        <v>0</v>
      </c>
      <c r="BS105" s="82" t="s">
        <v>74</v>
      </c>
      <c r="BT105" s="82" t="s">
        <v>19</v>
      </c>
      <c r="BU105" s="82" t="s">
        <v>76</v>
      </c>
      <c r="BV105" s="82" t="s">
        <v>77</v>
      </c>
      <c r="BW105" s="82" t="s">
        <v>109</v>
      </c>
      <c r="BX105" s="82" t="s">
        <v>5</v>
      </c>
      <c r="CL105" s="82" t="s">
        <v>1</v>
      </c>
      <c r="CM105" s="82" t="s">
        <v>82</v>
      </c>
    </row>
    <row r="106" spans="1:91" s="3" customFormat="1" ht="16.5" customHeight="1" x14ac:dyDescent="0.2">
      <c r="A106" s="83" t="s">
        <v>83</v>
      </c>
      <c r="B106" s="48"/>
      <c r="C106" s="9"/>
      <c r="D106" s="9"/>
      <c r="E106" s="220" t="s">
        <v>84</v>
      </c>
      <c r="F106" s="220"/>
      <c r="G106" s="220"/>
      <c r="H106" s="220"/>
      <c r="I106" s="220"/>
      <c r="J106" s="9"/>
      <c r="K106" s="220" t="s">
        <v>102</v>
      </c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09">
        <f>'a - Stavební část_01'!J32</f>
        <v>0</v>
      </c>
      <c r="AH106" s="210"/>
      <c r="AI106" s="210"/>
      <c r="AJ106" s="210"/>
      <c r="AK106" s="210"/>
      <c r="AL106" s="210"/>
      <c r="AM106" s="210"/>
      <c r="AN106" s="209">
        <f t="shared" si="0"/>
        <v>0</v>
      </c>
      <c r="AO106" s="210"/>
      <c r="AP106" s="210"/>
      <c r="AQ106" s="84" t="s">
        <v>86</v>
      </c>
      <c r="AR106" s="48"/>
      <c r="AS106" s="85">
        <v>0</v>
      </c>
      <c r="AT106" s="86">
        <f t="shared" si="1"/>
        <v>0</v>
      </c>
      <c r="AU106" s="87">
        <f>'a - Stavební část_01'!P129</f>
        <v>0</v>
      </c>
      <c r="AV106" s="86">
        <f>'a - Stavební část_01'!J35</f>
        <v>0</v>
      </c>
      <c r="AW106" s="86">
        <f>'a - Stavební část_01'!J36</f>
        <v>0</v>
      </c>
      <c r="AX106" s="86">
        <f>'a - Stavební část_01'!J37</f>
        <v>0</v>
      </c>
      <c r="AY106" s="86">
        <f>'a - Stavební část_01'!J38</f>
        <v>0</v>
      </c>
      <c r="AZ106" s="86">
        <f>'a - Stavební část_01'!F35</f>
        <v>0</v>
      </c>
      <c r="BA106" s="86">
        <f>'a - Stavební část_01'!F36</f>
        <v>0</v>
      </c>
      <c r="BB106" s="86">
        <f>'a - Stavební část_01'!F37</f>
        <v>0</v>
      </c>
      <c r="BC106" s="86">
        <f>'a - Stavební část_01'!F38</f>
        <v>0</v>
      </c>
      <c r="BD106" s="88">
        <f>'a - Stavební část_01'!F39</f>
        <v>0</v>
      </c>
      <c r="BT106" s="25" t="s">
        <v>82</v>
      </c>
      <c r="BV106" s="25" t="s">
        <v>77</v>
      </c>
      <c r="BW106" s="25" t="s">
        <v>110</v>
      </c>
      <c r="BX106" s="25" t="s">
        <v>109</v>
      </c>
      <c r="CL106" s="25" t="s">
        <v>1</v>
      </c>
    </row>
    <row r="107" spans="1:91" s="6" customFormat="1" ht="24.75" customHeight="1" x14ac:dyDescent="0.2">
      <c r="A107" s="83" t="s">
        <v>83</v>
      </c>
      <c r="B107" s="74"/>
      <c r="C107" s="75"/>
      <c r="D107" s="226" t="s">
        <v>111</v>
      </c>
      <c r="E107" s="226"/>
      <c r="F107" s="226"/>
      <c r="G107" s="226"/>
      <c r="H107" s="226"/>
      <c r="I107" s="76"/>
      <c r="J107" s="226" t="s">
        <v>112</v>
      </c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06">
        <f>'4 - SO 04 Zpevněné plochy...'!J30</f>
        <v>0</v>
      </c>
      <c r="AH107" s="207"/>
      <c r="AI107" s="207"/>
      <c r="AJ107" s="207"/>
      <c r="AK107" s="207"/>
      <c r="AL107" s="207"/>
      <c r="AM107" s="207"/>
      <c r="AN107" s="206">
        <f t="shared" si="0"/>
        <v>0</v>
      </c>
      <c r="AO107" s="207"/>
      <c r="AP107" s="207"/>
      <c r="AQ107" s="77" t="s">
        <v>80</v>
      </c>
      <c r="AR107" s="74"/>
      <c r="AS107" s="78">
        <v>0</v>
      </c>
      <c r="AT107" s="79">
        <f t="shared" si="1"/>
        <v>0</v>
      </c>
      <c r="AU107" s="80">
        <f>'4 - SO 04 Zpevněné plochy...'!P127</f>
        <v>0</v>
      </c>
      <c r="AV107" s="79">
        <f>'4 - SO 04 Zpevněné plochy...'!J33</f>
        <v>0</v>
      </c>
      <c r="AW107" s="79">
        <f>'4 - SO 04 Zpevněné plochy...'!J34</f>
        <v>0</v>
      </c>
      <c r="AX107" s="79">
        <f>'4 - SO 04 Zpevněné plochy...'!J35</f>
        <v>0</v>
      </c>
      <c r="AY107" s="79">
        <f>'4 - SO 04 Zpevněné plochy...'!J36</f>
        <v>0</v>
      </c>
      <c r="AZ107" s="79">
        <f>'4 - SO 04 Zpevněné plochy...'!F33</f>
        <v>0</v>
      </c>
      <c r="BA107" s="79">
        <f>'4 - SO 04 Zpevněné plochy...'!F34</f>
        <v>0</v>
      </c>
      <c r="BB107" s="79">
        <f>'4 - SO 04 Zpevněné plochy...'!F35</f>
        <v>0</v>
      </c>
      <c r="BC107" s="79">
        <f>'4 - SO 04 Zpevněné plochy...'!F36</f>
        <v>0</v>
      </c>
      <c r="BD107" s="81">
        <f>'4 - SO 04 Zpevněné plochy...'!F37</f>
        <v>0</v>
      </c>
      <c r="BT107" s="82" t="s">
        <v>19</v>
      </c>
      <c r="BV107" s="82" t="s">
        <v>77</v>
      </c>
      <c r="BW107" s="82" t="s">
        <v>113</v>
      </c>
      <c r="BX107" s="82" t="s">
        <v>5</v>
      </c>
      <c r="CL107" s="82" t="s">
        <v>1</v>
      </c>
      <c r="CM107" s="82" t="s">
        <v>82</v>
      </c>
    </row>
    <row r="108" spans="1:91" s="6" customFormat="1" ht="16.5" customHeight="1" x14ac:dyDescent="0.2">
      <c r="A108" s="83" t="s">
        <v>83</v>
      </c>
      <c r="B108" s="74"/>
      <c r="C108" s="75"/>
      <c r="D108" s="226" t="s">
        <v>114</v>
      </c>
      <c r="E108" s="226"/>
      <c r="F108" s="226"/>
      <c r="G108" s="226"/>
      <c r="H108" s="226"/>
      <c r="I108" s="76"/>
      <c r="J108" s="226" t="s">
        <v>115</v>
      </c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06">
        <f>'5 - SO 05 Dešťová kanalizace'!J30</f>
        <v>0</v>
      </c>
      <c r="AH108" s="207"/>
      <c r="AI108" s="207"/>
      <c r="AJ108" s="207"/>
      <c r="AK108" s="207"/>
      <c r="AL108" s="207"/>
      <c r="AM108" s="207"/>
      <c r="AN108" s="206">
        <f t="shared" si="0"/>
        <v>0</v>
      </c>
      <c r="AO108" s="207"/>
      <c r="AP108" s="207"/>
      <c r="AQ108" s="77" t="s">
        <v>80</v>
      </c>
      <c r="AR108" s="74"/>
      <c r="AS108" s="78">
        <v>0</v>
      </c>
      <c r="AT108" s="79">
        <f t="shared" si="1"/>
        <v>0</v>
      </c>
      <c r="AU108" s="80">
        <f>'5 - SO 05 Dešťová kanalizace'!P129</f>
        <v>0</v>
      </c>
      <c r="AV108" s="79">
        <f>'5 - SO 05 Dešťová kanalizace'!J33</f>
        <v>0</v>
      </c>
      <c r="AW108" s="79">
        <f>'5 - SO 05 Dešťová kanalizace'!J34</f>
        <v>0</v>
      </c>
      <c r="AX108" s="79">
        <f>'5 - SO 05 Dešťová kanalizace'!J35</f>
        <v>0</v>
      </c>
      <c r="AY108" s="79">
        <f>'5 - SO 05 Dešťová kanalizace'!J36</f>
        <v>0</v>
      </c>
      <c r="AZ108" s="79">
        <f>'5 - SO 05 Dešťová kanalizace'!F33</f>
        <v>0</v>
      </c>
      <c r="BA108" s="79">
        <f>'5 - SO 05 Dešťová kanalizace'!F34</f>
        <v>0</v>
      </c>
      <c r="BB108" s="79">
        <f>'5 - SO 05 Dešťová kanalizace'!F35</f>
        <v>0</v>
      </c>
      <c r="BC108" s="79">
        <f>'5 - SO 05 Dešťová kanalizace'!F36</f>
        <v>0</v>
      </c>
      <c r="BD108" s="81">
        <f>'5 - SO 05 Dešťová kanalizace'!F37</f>
        <v>0</v>
      </c>
      <c r="BT108" s="82" t="s">
        <v>19</v>
      </c>
      <c r="BV108" s="82" t="s">
        <v>77</v>
      </c>
      <c r="BW108" s="82" t="s">
        <v>116</v>
      </c>
      <c r="BX108" s="82" t="s">
        <v>5</v>
      </c>
      <c r="CL108" s="82" t="s">
        <v>1</v>
      </c>
      <c r="CM108" s="82" t="s">
        <v>82</v>
      </c>
    </row>
    <row r="109" spans="1:91" s="6" customFormat="1" ht="16.5" customHeight="1" x14ac:dyDescent="0.2">
      <c r="A109" s="83" t="s">
        <v>83</v>
      </c>
      <c r="B109" s="74"/>
      <c r="C109" s="75"/>
      <c r="D109" s="226" t="s">
        <v>117</v>
      </c>
      <c r="E109" s="226"/>
      <c r="F109" s="226"/>
      <c r="G109" s="226"/>
      <c r="H109" s="226"/>
      <c r="I109" s="76"/>
      <c r="J109" s="226" t="s">
        <v>118</v>
      </c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6"/>
      <c r="AG109" s="206">
        <f>'991 - Vedlejší náklady'!J30</f>
        <v>0</v>
      </c>
      <c r="AH109" s="207"/>
      <c r="AI109" s="207"/>
      <c r="AJ109" s="207"/>
      <c r="AK109" s="207"/>
      <c r="AL109" s="207"/>
      <c r="AM109" s="207"/>
      <c r="AN109" s="206">
        <f t="shared" si="0"/>
        <v>0</v>
      </c>
      <c r="AO109" s="207"/>
      <c r="AP109" s="207"/>
      <c r="AQ109" s="77" t="s">
        <v>80</v>
      </c>
      <c r="AR109" s="74"/>
      <c r="AS109" s="89">
        <v>0</v>
      </c>
      <c r="AT109" s="90">
        <f t="shared" si="1"/>
        <v>0</v>
      </c>
      <c r="AU109" s="91">
        <f>'991 - Vedlejší náklady'!P122</f>
        <v>0</v>
      </c>
      <c r="AV109" s="90">
        <f>'991 - Vedlejší náklady'!J33</f>
        <v>0</v>
      </c>
      <c r="AW109" s="90">
        <f>'991 - Vedlejší náklady'!J34</f>
        <v>0</v>
      </c>
      <c r="AX109" s="90">
        <f>'991 - Vedlejší náklady'!J35</f>
        <v>0</v>
      </c>
      <c r="AY109" s="90">
        <f>'991 - Vedlejší náklady'!J36</f>
        <v>0</v>
      </c>
      <c r="AZ109" s="90">
        <f>'991 - Vedlejší náklady'!F33</f>
        <v>0</v>
      </c>
      <c r="BA109" s="90">
        <f>'991 - Vedlejší náklady'!F34</f>
        <v>0</v>
      </c>
      <c r="BB109" s="90">
        <f>'991 - Vedlejší náklady'!F35</f>
        <v>0</v>
      </c>
      <c r="BC109" s="90">
        <f>'991 - Vedlejší náklady'!F36</f>
        <v>0</v>
      </c>
      <c r="BD109" s="92">
        <f>'991 - Vedlejší náklady'!F37</f>
        <v>0</v>
      </c>
      <c r="BT109" s="82" t="s">
        <v>19</v>
      </c>
      <c r="BV109" s="82" t="s">
        <v>77</v>
      </c>
      <c r="BW109" s="82" t="s">
        <v>119</v>
      </c>
      <c r="BX109" s="82" t="s">
        <v>5</v>
      </c>
      <c r="CL109" s="82" t="s">
        <v>1</v>
      </c>
      <c r="CM109" s="82" t="s">
        <v>82</v>
      </c>
    </row>
    <row r="110" spans="1:91" s="1" customFormat="1" ht="30" customHeight="1" x14ac:dyDescent="0.2">
      <c r="B110" s="32"/>
      <c r="AR110" s="32"/>
    </row>
    <row r="111" spans="1:91" s="1" customFormat="1" ht="6.95" customHeight="1" x14ac:dyDescent="0.2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32"/>
    </row>
  </sheetData>
  <sheetProtection algorithmName="SHA-512" hashValue="QaSwAaynHrEL6L40Y8T0g0zwfdsxsyEF4nAtq0hs3e05yT7G7xJXa9fC0UzNjYBQ1YYCWPGclAuJQgEJxECx7w==" saltValue="G30KBvCbasdMs8FcR49ViQ==" spinCount="100000" sheet="1" objects="1" scenarios="1" formatColumns="0" formatRows="0"/>
  <mergeCells count="98">
    <mergeCell ref="D105:H105"/>
    <mergeCell ref="E104:I104"/>
    <mergeCell ref="C92:G92"/>
    <mergeCell ref="D101:H101"/>
    <mergeCell ref="D95:H95"/>
    <mergeCell ref="E100:I100"/>
    <mergeCell ref="E96:I96"/>
    <mergeCell ref="I92:AF92"/>
    <mergeCell ref="J101:AF101"/>
    <mergeCell ref="J95:AF95"/>
    <mergeCell ref="E97:I97"/>
    <mergeCell ref="K102:AF102"/>
    <mergeCell ref="K103:AF103"/>
    <mergeCell ref="K100:AF100"/>
    <mergeCell ref="E102:I102"/>
    <mergeCell ref="E98:I98"/>
    <mergeCell ref="E99:I99"/>
    <mergeCell ref="E103:I103"/>
    <mergeCell ref="L28:P28"/>
    <mergeCell ref="W28:AE28"/>
    <mergeCell ref="AK28:AO28"/>
    <mergeCell ref="AK29:AO29"/>
    <mergeCell ref="L29:P29"/>
    <mergeCell ref="W29:AE29"/>
    <mergeCell ref="L30:P30"/>
    <mergeCell ref="AK31:AO31"/>
    <mergeCell ref="W31:AE31"/>
    <mergeCell ref="L31:P31"/>
    <mergeCell ref="AK33:AO33"/>
    <mergeCell ref="W33:AE33"/>
    <mergeCell ref="K5:AO5"/>
    <mergeCell ref="K6:AO6"/>
    <mergeCell ref="E14:AJ14"/>
    <mergeCell ref="E23:AN23"/>
    <mergeCell ref="AK26:AO26"/>
    <mergeCell ref="D109:H109"/>
    <mergeCell ref="J109:AF109"/>
    <mergeCell ref="AG94:AM94"/>
    <mergeCell ref="W30:AE30"/>
    <mergeCell ref="E106:I106"/>
    <mergeCell ref="K106:AF106"/>
    <mergeCell ref="D107:H107"/>
    <mergeCell ref="J107:AF107"/>
    <mergeCell ref="D108:H108"/>
    <mergeCell ref="J108:AF108"/>
    <mergeCell ref="K104:AF104"/>
    <mergeCell ref="K99:AF99"/>
    <mergeCell ref="L32:P32"/>
    <mergeCell ref="W32:AE32"/>
    <mergeCell ref="AK32:AO32"/>
    <mergeCell ref="L33:P33"/>
    <mergeCell ref="AR2:BE2"/>
    <mergeCell ref="AG102:AM102"/>
    <mergeCell ref="AG103:AM103"/>
    <mergeCell ref="AG100:AM100"/>
    <mergeCell ref="AG101:AM101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K30:AO30"/>
    <mergeCell ref="BE5:BE34"/>
    <mergeCell ref="AS89:AT91"/>
    <mergeCell ref="AN105:AP105"/>
    <mergeCell ref="AG105:AM105"/>
    <mergeCell ref="AK35:AO35"/>
    <mergeCell ref="X35:AB35"/>
    <mergeCell ref="K97:AF97"/>
    <mergeCell ref="L85:AO85"/>
    <mergeCell ref="AN92:AP92"/>
    <mergeCell ref="AN95:AP95"/>
    <mergeCell ref="AN96:AP96"/>
    <mergeCell ref="AN97:AP97"/>
    <mergeCell ref="K98:AF98"/>
    <mergeCell ref="K96:AF96"/>
    <mergeCell ref="J105:AF105"/>
    <mergeCell ref="AG104:AM104"/>
    <mergeCell ref="AN99:AP99"/>
    <mergeCell ref="AN109:AP109"/>
    <mergeCell ref="AG109:AM109"/>
    <mergeCell ref="AN94:AP94"/>
    <mergeCell ref="AN106:AP106"/>
    <mergeCell ref="AG106:AM106"/>
    <mergeCell ref="AN107:AP107"/>
    <mergeCell ref="AG107:AM107"/>
    <mergeCell ref="AN108:AP108"/>
    <mergeCell ref="AG108:AM108"/>
    <mergeCell ref="AN101:AP101"/>
    <mergeCell ref="AN98:AP98"/>
    <mergeCell ref="AN104:AP104"/>
    <mergeCell ref="AN103:AP103"/>
    <mergeCell ref="AN102:AP102"/>
    <mergeCell ref="AN100:AP100"/>
  </mergeCells>
  <hyperlinks>
    <hyperlink ref="A96" location="'a - Stavební část -  vněj...'!C2" display="/" xr:uid="{00000000-0004-0000-0000-000000000000}"/>
    <hyperlink ref="A97" location="'b - Stavební část - podla...'!C2" display="/" xr:uid="{00000000-0004-0000-0000-000001000000}"/>
    <hyperlink ref="A98" location="'c - ÚT'!C2" display="/" xr:uid="{00000000-0004-0000-0000-000002000000}"/>
    <hyperlink ref="A99" location="'d - ZTI'!C2" display="/" xr:uid="{00000000-0004-0000-0000-000003000000}"/>
    <hyperlink ref="A100" location="'e - Plyn a OPZ'!C2" display="/" xr:uid="{00000000-0004-0000-0000-000004000000}"/>
    <hyperlink ref="A102" location="'a - Stavební část'!C2" display="/" xr:uid="{00000000-0004-0000-0000-000005000000}"/>
    <hyperlink ref="A103" location="'b - ZTI'!C2" display="/" xr:uid="{00000000-0004-0000-0000-000006000000}"/>
    <hyperlink ref="A104" location="'d - Elektroinstalace pro ...'!C2" display="/" xr:uid="{00000000-0004-0000-0000-000007000000}"/>
    <hyperlink ref="A106" location="'a - Stavební část_01'!C2" display="/" xr:uid="{00000000-0004-0000-0000-000008000000}"/>
    <hyperlink ref="A107" location="'4 - SO 04 Zpevněné plochy...'!C2" display="/" xr:uid="{00000000-0004-0000-0000-000009000000}"/>
    <hyperlink ref="A108" location="'5 - SO 05 Dešťová kanalizace'!C2" display="/" xr:uid="{00000000-0004-0000-0000-00000A000000}"/>
    <hyperlink ref="A109" location="'991 - Vedlejší náklady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6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110</v>
      </c>
      <c r="AZ2" s="93" t="s">
        <v>1617</v>
      </c>
      <c r="BA2" s="93" t="s">
        <v>1618</v>
      </c>
      <c r="BB2" s="93" t="s">
        <v>1</v>
      </c>
      <c r="BC2" s="93" t="s">
        <v>1619</v>
      </c>
      <c r="BD2" s="93" t="s">
        <v>82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5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56" ht="6.95" customHeight="1" x14ac:dyDescent="0.2">
      <c r="B5" s="20"/>
      <c r="L5" s="20"/>
    </row>
    <row r="6" spans="2:56" ht="12" customHeight="1" x14ac:dyDescent="0.2">
      <c r="B6" s="20"/>
      <c r="D6" s="27" t="s">
        <v>16</v>
      </c>
      <c r="L6" s="20"/>
    </row>
    <row r="7" spans="2:5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56" ht="12" customHeight="1" x14ac:dyDescent="0.2">
      <c r="B8" s="20"/>
      <c r="D8" s="27" t="s">
        <v>139</v>
      </c>
      <c r="L8" s="20"/>
    </row>
    <row r="9" spans="2:56" s="1" customFormat="1" ht="16.5" customHeight="1" x14ac:dyDescent="0.2">
      <c r="B9" s="32"/>
      <c r="E9" s="249" t="s">
        <v>1620</v>
      </c>
      <c r="F9" s="248"/>
      <c r="G9" s="248"/>
      <c r="H9" s="248"/>
      <c r="L9" s="32"/>
    </row>
    <row r="10" spans="2:56" s="1" customFormat="1" ht="12" customHeight="1" x14ac:dyDescent="0.2">
      <c r="B10" s="32"/>
      <c r="D10" s="27" t="s">
        <v>141</v>
      </c>
      <c r="L10" s="32"/>
    </row>
    <row r="11" spans="2:56" s="1" customFormat="1" ht="16.5" customHeight="1" x14ac:dyDescent="0.2">
      <c r="B11" s="32"/>
      <c r="E11" s="221" t="s">
        <v>1113</v>
      </c>
      <c r="F11" s="248"/>
      <c r="G11" s="248"/>
      <c r="H11" s="248"/>
      <c r="L11" s="32"/>
    </row>
    <row r="12" spans="2:56" s="1" customFormat="1" x14ac:dyDescent="0.2">
      <c r="B12" s="32"/>
      <c r="L12" s="32"/>
    </row>
    <row r="13" spans="2:5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5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56" s="1" customFormat="1" ht="10.9" customHeight="1" x14ac:dyDescent="0.2">
      <c r="B15" s="32"/>
      <c r="L15" s="32"/>
    </row>
    <row r="16" spans="2:5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ROUND(J129,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ROUND((SUM(BE129:BE195)),  1)</f>
        <v>0</v>
      </c>
      <c r="I35" s="97">
        <v>0.21</v>
      </c>
      <c r="J35" s="86">
        <f>ROUND(((SUM(BE129:BE195))*I35),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ROUND((SUM(BF129:BF195)),  1)</f>
        <v>0</v>
      </c>
      <c r="I36" s="97">
        <v>0.15</v>
      </c>
      <c r="J36" s="86">
        <f>ROUND(((SUM(BF129:BF195))*I36),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ROUND((SUM(BG129:BG195)),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ROUND((SUM(BH129:BH195)),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ROUND((SUM(BI129:BI195)),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1620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a - Stavební část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J129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J130</f>
        <v>0</v>
      </c>
      <c r="L99" s="109"/>
    </row>
    <row r="100" spans="2:47" s="9" customFormat="1" ht="19.899999999999999" customHeight="1" x14ac:dyDescent="0.2">
      <c r="B100" s="113"/>
      <c r="D100" s="114" t="s">
        <v>149</v>
      </c>
      <c r="E100" s="115"/>
      <c r="F100" s="115"/>
      <c r="G100" s="115"/>
      <c r="H100" s="115"/>
      <c r="I100" s="115"/>
      <c r="J100" s="116">
        <f>J131</f>
        <v>0</v>
      </c>
      <c r="L100" s="113"/>
    </row>
    <row r="101" spans="2:47" s="9" customFormat="1" ht="19.899999999999999" customHeight="1" x14ac:dyDescent="0.2">
      <c r="B101" s="113"/>
      <c r="D101" s="114" t="s">
        <v>150</v>
      </c>
      <c r="E101" s="115"/>
      <c r="F101" s="115"/>
      <c r="G101" s="115"/>
      <c r="H101" s="115"/>
      <c r="I101" s="115"/>
      <c r="J101" s="116">
        <f>J135</f>
        <v>0</v>
      </c>
      <c r="L101" s="113"/>
    </row>
    <row r="102" spans="2:47" s="9" customFormat="1" ht="19.899999999999999" customHeight="1" x14ac:dyDescent="0.2">
      <c r="B102" s="113"/>
      <c r="D102" s="114" t="s">
        <v>151</v>
      </c>
      <c r="E102" s="115"/>
      <c r="F102" s="115"/>
      <c r="G102" s="115"/>
      <c r="H102" s="115"/>
      <c r="I102" s="115"/>
      <c r="J102" s="116">
        <f>J142</f>
        <v>0</v>
      </c>
      <c r="L102" s="113"/>
    </row>
    <row r="103" spans="2:47" s="9" customFormat="1" ht="19.899999999999999" customHeight="1" x14ac:dyDescent="0.2">
      <c r="B103" s="113"/>
      <c r="D103" s="114" t="s">
        <v>152</v>
      </c>
      <c r="E103" s="115"/>
      <c r="F103" s="115"/>
      <c r="G103" s="115"/>
      <c r="H103" s="115"/>
      <c r="I103" s="115"/>
      <c r="J103" s="116">
        <f>J152</f>
        <v>0</v>
      </c>
      <c r="L103" s="113"/>
    </row>
    <row r="104" spans="2:47" s="8" customFormat="1" ht="24.95" customHeight="1" x14ac:dyDescent="0.2">
      <c r="B104" s="109"/>
      <c r="D104" s="110" t="s">
        <v>153</v>
      </c>
      <c r="E104" s="111"/>
      <c r="F104" s="111"/>
      <c r="G104" s="111"/>
      <c r="H104" s="111"/>
      <c r="I104" s="111"/>
      <c r="J104" s="112">
        <f>J155</f>
        <v>0</v>
      </c>
      <c r="L104" s="109"/>
    </row>
    <row r="105" spans="2:47" s="9" customFormat="1" ht="19.899999999999999" customHeight="1" x14ac:dyDescent="0.2">
      <c r="B105" s="113"/>
      <c r="D105" s="114" t="s">
        <v>426</v>
      </c>
      <c r="E105" s="115"/>
      <c r="F105" s="115"/>
      <c r="G105" s="115"/>
      <c r="H105" s="115"/>
      <c r="I105" s="115"/>
      <c r="J105" s="116">
        <f>J156</f>
        <v>0</v>
      </c>
      <c r="L105" s="113"/>
    </row>
    <row r="106" spans="2:47" s="9" customFormat="1" ht="19.899999999999999" customHeight="1" x14ac:dyDescent="0.2">
      <c r="B106" s="113"/>
      <c r="D106" s="114" t="s">
        <v>155</v>
      </c>
      <c r="E106" s="115"/>
      <c r="F106" s="115"/>
      <c r="G106" s="115"/>
      <c r="H106" s="115"/>
      <c r="I106" s="115"/>
      <c r="J106" s="116">
        <f>J185</f>
        <v>0</v>
      </c>
      <c r="L106" s="113"/>
    </row>
    <row r="107" spans="2:47" s="8" customFormat="1" ht="24.95" customHeight="1" x14ac:dyDescent="0.2">
      <c r="B107" s="109"/>
      <c r="D107" s="110" t="s">
        <v>431</v>
      </c>
      <c r="E107" s="111"/>
      <c r="F107" s="111"/>
      <c r="G107" s="111"/>
      <c r="H107" s="111"/>
      <c r="I107" s="111"/>
      <c r="J107" s="112">
        <f>J192</f>
        <v>0</v>
      </c>
      <c r="L107" s="109"/>
    </row>
    <row r="108" spans="2:47" s="1" customFormat="1" ht="21.75" customHeight="1" x14ac:dyDescent="0.2">
      <c r="B108" s="32"/>
      <c r="L108" s="32"/>
    </row>
    <row r="109" spans="2:47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 x14ac:dyDescent="0.2">
      <c r="B114" s="32"/>
      <c r="C114" s="21" t="s">
        <v>156</v>
      </c>
      <c r="L114" s="32"/>
    </row>
    <row r="115" spans="2:20" s="1" customFormat="1" ht="6.95" customHeight="1" x14ac:dyDescent="0.2">
      <c r="B115" s="32"/>
      <c r="L115" s="32"/>
    </row>
    <row r="116" spans="2:20" s="1" customFormat="1" ht="12" customHeight="1" x14ac:dyDescent="0.2">
      <c r="B116" s="32"/>
      <c r="C116" s="27" t="s">
        <v>16</v>
      </c>
      <c r="L116" s="32"/>
    </row>
    <row r="117" spans="2:20" s="1" customFormat="1" ht="16.5" customHeight="1" x14ac:dyDescent="0.2">
      <c r="B117" s="32"/>
      <c r="E117" s="249" t="str">
        <f>E7</f>
        <v>Gymnázium a grafická SOŠ Přelouč - rekonstrukce střech a sanace suterénu</v>
      </c>
      <c r="F117" s="250"/>
      <c r="G117" s="250"/>
      <c r="H117" s="250"/>
      <c r="L117" s="32"/>
    </row>
    <row r="118" spans="2:20" ht="12" customHeight="1" x14ac:dyDescent="0.2">
      <c r="B118" s="20"/>
      <c r="C118" s="27" t="s">
        <v>139</v>
      </c>
      <c r="L118" s="20"/>
    </row>
    <row r="119" spans="2:20" s="1" customFormat="1" ht="16.5" customHeight="1" x14ac:dyDescent="0.2">
      <c r="B119" s="32"/>
      <c r="E119" s="249" t="s">
        <v>1620</v>
      </c>
      <c r="F119" s="248"/>
      <c r="G119" s="248"/>
      <c r="H119" s="248"/>
      <c r="L119" s="32"/>
    </row>
    <row r="120" spans="2:20" s="1" customFormat="1" ht="12" customHeight="1" x14ac:dyDescent="0.2">
      <c r="B120" s="32"/>
      <c r="C120" s="27" t="s">
        <v>141</v>
      </c>
      <c r="L120" s="32"/>
    </row>
    <row r="121" spans="2:20" s="1" customFormat="1" ht="16.5" customHeight="1" x14ac:dyDescent="0.2">
      <c r="B121" s="32"/>
      <c r="E121" s="221" t="str">
        <f>E11</f>
        <v>a - Stavební část</v>
      </c>
      <c r="F121" s="248"/>
      <c r="G121" s="248"/>
      <c r="H121" s="248"/>
      <c r="L121" s="32"/>
    </row>
    <row r="122" spans="2:20" s="1" customFormat="1" ht="6.95" customHeight="1" x14ac:dyDescent="0.2">
      <c r="B122" s="32"/>
      <c r="L122" s="32"/>
    </row>
    <row r="123" spans="2:20" s="1" customFormat="1" ht="12" customHeight="1" x14ac:dyDescent="0.2">
      <c r="B123" s="32"/>
      <c r="C123" s="27" t="s">
        <v>20</v>
      </c>
      <c r="F123" s="25" t="str">
        <f>F14</f>
        <v>Přelouč</v>
      </c>
      <c r="I123" s="27" t="s">
        <v>22</v>
      </c>
      <c r="J123" s="52" t="str">
        <f>IF(J14="","",J14)</f>
        <v/>
      </c>
      <c r="L123" s="32"/>
    </row>
    <row r="124" spans="2:20" s="1" customFormat="1" ht="6.95" customHeight="1" x14ac:dyDescent="0.2">
      <c r="B124" s="32"/>
      <c r="L124" s="32"/>
    </row>
    <row r="125" spans="2:20" s="1" customFormat="1" ht="25.7" customHeight="1" x14ac:dyDescent="0.2">
      <c r="B125" s="32"/>
      <c r="C125" s="27" t="s">
        <v>23</v>
      </c>
      <c r="F125" s="25" t="str">
        <f>E17</f>
        <v>Pardubický kraj, Komenského nám. 125, Pardubice</v>
      </c>
      <c r="I125" s="27" t="s">
        <v>29</v>
      </c>
      <c r="J125" s="30" t="str">
        <f>E23</f>
        <v>ILB prostav s.r.o., Na Kopci 316, Mikulovice</v>
      </c>
      <c r="L125" s="32"/>
    </row>
    <row r="126" spans="2:20" s="1" customFormat="1" ht="15.2" customHeight="1" x14ac:dyDescent="0.2">
      <c r="B126" s="32"/>
      <c r="C126" s="27" t="s">
        <v>27</v>
      </c>
      <c r="F126" s="25" t="str">
        <f>IF(E20="","",E20)</f>
        <v>Vyplň údaj</v>
      </c>
      <c r="I126" s="27" t="s">
        <v>32</v>
      </c>
      <c r="J126" s="30" t="str">
        <f>E26</f>
        <v>ing. V. Švehla</v>
      </c>
      <c r="L126" s="32"/>
    </row>
    <row r="127" spans="2:20" s="1" customFormat="1" ht="10.35" customHeight="1" x14ac:dyDescent="0.2">
      <c r="B127" s="32"/>
      <c r="L127" s="32"/>
    </row>
    <row r="128" spans="2:20" s="10" customFormat="1" ht="29.25" customHeight="1" x14ac:dyDescent="0.2">
      <c r="B128" s="117"/>
      <c r="C128" s="118" t="s">
        <v>157</v>
      </c>
      <c r="D128" s="119" t="s">
        <v>60</v>
      </c>
      <c r="E128" s="119" t="s">
        <v>56</v>
      </c>
      <c r="F128" s="119" t="s">
        <v>57</v>
      </c>
      <c r="G128" s="119" t="s">
        <v>158</v>
      </c>
      <c r="H128" s="119" t="s">
        <v>159</v>
      </c>
      <c r="I128" s="119" t="s">
        <v>160</v>
      </c>
      <c r="J128" s="119" t="s">
        <v>145</v>
      </c>
      <c r="K128" s="120" t="s">
        <v>161</v>
      </c>
      <c r="L128" s="117"/>
      <c r="M128" s="59" t="s">
        <v>1</v>
      </c>
      <c r="N128" s="60" t="s">
        <v>39</v>
      </c>
      <c r="O128" s="60" t="s">
        <v>162</v>
      </c>
      <c r="P128" s="60" t="s">
        <v>163</v>
      </c>
      <c r="Q128" s="60" t="s">
        <v>164</v>
      </c>
      <c r="R128" s="60" t="s">
        <v>165</v>
      </c>
      <c r="S128" s="60" t="s">
        <v>166</v>
      </c>
      <c r="T128" s="61" t="s">
        <v>167</v>
      </c>
    </row>
    <row r="129" spans="2:65" s="1" customFormat="1" ht="22.9" customHeight="1" x14ac:dyDescent="0.25">
      <c r="B129" s="32"/>
      <c r="C129" s="64" t="s">
        <v>168</v>
      </c>
      <c r="J129" s="121">
        <f>BK129</f>
        <v>0</v>
      </c>
      <c r="L129" s="32"/>
      <c r="M129" s="62"/>
      <c r="N129" s="53"/>
      <c r="O129" s="53"/>
      <c r="P129" s="122">
        <f>P130+P155+P192</f>
        <v>0</v>
      </c>
      <c r="Q129" s="53"/>
      <c r="R129" s="122">
        <f>R130+R155+R192</f>
        <v>7.9426652319999986</v>
      </c>
      <c r="S129" s="53"/>
      <c r="T129" s="123">
        <f>T130+T155+T192</f>
        <v>6.1139549999999998</v>
      </c>
      <c r="AT129" s="17" t="s">
        <v>74</v>
      </c>
      <c r="AU129" s="17" t="s">
        <v>147</v>
      </c>
      <c r="BK129" s="124">
        <f>BK130+BK155+BK192</f>
        <v>0</v>
      </c>
    </row>
    <row r="130" spans="2:65" s="11" customFormat="1" ht="25.9" customHeight="1" x14ac:dyDescent="0.2">
      <c r="B130" s="125"/>
      <c r="D130" s="126" t="s">
        <v>74</v>
      </c>
      <c r="E130" s="127" t="s">
        <v>169</v>
      </c>
      <c r="F130" s="127" t="s">
        <v>170</v>
      </c>
      <c r="I130" s="128"/>
      <c r="J130" s="129">
        <f>BK130</f>
        <v>0</v>
      </c>
      <c r="L130" s="125"/>
      <c r="M130" s="130"/>
      <c r="P130" s="131">
        <f>P131+P135+P142+P152</f>
        <v>0</v>
      </c>
      <c r="R130" s="131">
        <f>R131+R135+R142+R152</f>
        <v>0.576061135</v>
      </c>
      <c r="T130" s="132">
        <f>T131+T135+T142+T152</f>
        <v>0</v>
      </c>
      <c r="AR130" s="126" t="s">
        <v>19</v>
      </c>
      <c r="AT130" s="133" t="s">
        <v>74</v>
      </c>
      <c r="AU130" s="133" t="s">
        <v>75</v>
      </c>
      <c r="AY130" s="126" t="s">
        <v>171</v>
      </c>
      <c r="BK130" s="134">
        <f>BK131+BK135+BK142+BK152</f>
        <v>0</v>
      </c>
    </row>
    <row r="131" spans="2:65" s="11" customFormat="1" ht="22.9" customHeight="1" x14ac:dyDescent="0.2">
      <c r="B131" s="125"/>
      <c r="D131" s="126" t="s">
        <v>74</v>
      </c>
      <c r="E131" s="135" t="s">
        <v>172</v>
      </c>
      <c r="F131" s="135" t="s">
        <v>173</v>
      </c>
      <c r="I131" s="128"/>
      <c r="J131" s="136">
        <f>BK131</f>
        <v>0</v>
      </c>
      <c r="L131" s="125"/>
      <c r="M131" s="130"/>
      <c r="P131" s="131">
        <f>SUM(P132:P134)</f>
        <v>0</v>
      </c>
      <c r="R131" s="131">
        <f>SUM(R132:R134)</f>
        <v>0.56991999999999998</v>
      </c>
      <c r="T131" s="132">
        <f>SUM(T132:T134)</f>
        <v>0</v>
      </c>
      <c r="AR131" s="126" t="s">
        <v>19</v>
      </c>
      <c r="AT131" s="133" t="s">
        <v>74</v>
      </c>
      <c r="AU131" s="133" t="s">
        <v>19</v>
      </c>
      <c r="AY131" s="126" t="s">
        <v>171</v>
      </c>
      <c r="BK131" s="134">
        <f>SUM(BK132:BK134)</f>
        <v>0</v>
      </c>
    </row>
    <row r="132" spans="2:65" s="1" customFormat="1" ht="24.2" customHeight="1" x14ac:dyDescent="0.2">
      <c r="B132" s="32"/>
      <c r="C132" s="137" t="s">
        <v>19</v>
      </c>
      <c r="D132" s="137" t="s">
        <v>174</v>
      </c>
      <c r="E132" s="138" t="s">
        <v>1621</v>
      </c>
      <c r="F132" s="139" t="s">
        <v>1622</v>
      </c>
      <c r="G132" s="140" t="s">
        <v>177</v>
      </c>
      <c r="H132" s="141">
        <v>130</v>
      </c>
      <c r="I132" s="142"/>
      <c r="J132" s="143">
        <f>ROUND(I132*H132,1)</f>
        <v>0</v>
      </c>
      <c r="K132" s="139" t="s">
        <v>178</v>
      </c>
      <c r="L132" s="32"/>
      <c r="M132" s="144" t="s">
        <v>1</v>
      </c>
      <c r="N132" s="145" t="s">
        <v>40</v>
      </c>
      <c r="P132" s="146">
        <f>O132*H132</f>
        <v>0</v>
      </c>
      <c r="Q132" s="146">
        <v>4.3839999999999999E-3</v>
      </c>
      <c r="R132" s="146">
        <f>Q132*H132</f>
        <v>0.56991999999999998</v>
      </c>
      <c r="S132" s="146">
        <v>0</v>
      </c>
      <c r="T132" s="147">
        <f>S132*H132</f>
        <v>0</v>
      </c>
      <c r="AR132" s="148" t="s">
        <v>111</v>
      </c>
      <c r="AT132" s="148" t="s">
        <v>174</v>
      </c>
      <c r="AU132" s="148" t="s">
        <v>82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19</v>
      </c>
      <c r="BK132" s="149">
        <f>ROUND(I132*H132,1)</f>
        <v>0</v>
      </c>
      <c r="BL132" s="17" t="s">
        <v>111</v>
      </c>
      <c r="BM132" s="148" t="s">
        <v>1623</v>
      </c>
    </row>
    <row r="133" spans="2:65" s="1" customFormat="1" ht="19.5" x14ac:dyDescent="0.2">
      <c r="B133" s="32"/>
      <c r="D133" s="150" t="s">
        <v>180</v>
      </c>
      <c r="F133" s="151" t="s">
        <v>1624</v>
      </c>
      <c r="I133" s="152"/>
      <c r="L133" s="32"/>
      <c r="M133" s="153"/>
      <c r="T133" s="56"/>
      <c r="AT133" s="17" t="s">
        <v>180</v>
      </c>
      <c r="AU133" s="17" t="s">
        <v>82</v>
      </c>
    </row>
    <row r="134" spans="2:65" s="12" customFormat="1" x14ac:dyDescent="0.2">
      <c r="B134" s="154"/>
      <c r="D134" s="150" t="s">
        <v>182</v>
      </c>
      <c r="E134" s="155" t="s">
        <v>1</v>
      </c>
      <c r="F134" s="156" t="s">
        <v>1617</v>
      </c>
      <c r="H134" s="157">
        <v>130</v>
      </c>
      <c r="I134" s="158"/>
      <c r="L134" s="154"/>
      <c r="M134" s="159"/>
      <c r="T134" s="160"/>
      <c r="AT134" s="155" t="s">
        <v>182</v>
      </c>
      <c r="AU134" s="155" t="s">
        <v>82</v>
      </c>
      <c r="AV134" s="12" t="s">
        <v>82</v>
      </c>
      <c r="AW134" s="12" t="s">
        <v>31</v>
      </c>
      <c r="AX134" s="12" t="s">
        <v>19</v>
      </c>
      <c r="AY134" s="155" t="s">
        <v>171</v>
      </c>
    </row>
    <row r="135" spans="2:65" s="11" customFormat="1" ht="22.9" customHeight="1" x14ac:dyDescent="0.2">
      <c r="B135" s="125"/>
      <c r="D135" s="126" t="s">
        <v>74</v>
      </c>
      <c r="E135" s="135" t="s">
        <v>226</v>
      </c>
      <c r="F135" s="135" t="s">
        <v>313</v>
      </c>
      <c r="I135" s="128"/>
      <c r="J135" s="136">
        <f>BK135</f>
        <v>0</v>
      </c>
      <c r="L135" s="125"/>
      <c r="M135" s="130"/>
      <c r="P135" s="131">
        <f>SUM(P136:P141)</f>
        <v>0</v>
      </c>
      <c r="R135" s="131">
        <f>SUM(R136:R141)</f>
        <v>6.1411349999999998E-3</v>
      </c>
      <c r="T135" s="132">
        <f>SUM(T136:T141)</f>
        <v>0</v>
      </c>
      <c r="AR135" s="126" t="s">
        <v>19</v>
      </c>
      <c r="AT135" s="133" t="s">
        <v>74</v>
      </c>
      <c r="AU135" s="133" t="s">
        <v>19</v>
      </c>
      <c r="AY135" s="126" t="s">
        <v>171</v>
      </c>
      <c r="BK135" s="134">
        <f>SUM(BK136:BK141)</f>
        <v>0</v>
      </c>
    </row>
    <row r="136" spans="2:65" s="1" customFormat="1" ht="24.2" customHeight="1" x14ac:dyDescent="0.2">
      <c r="B136" s="32"/>
      <c r="C136" s="137" t="s">
        <v>82</v>
      </c>
      <c r="D136" s="137" t="s">
        <v>174</v>
      </c>
      <c r="E136" s="138" t="s">
        <v>463</v>
      </c>
      <c r="F136" s="139" t="s">
        <v>464</v>
      </c>
      <c r="G136" s="140" t="s">
        <v>177</v>
      </c>
      <c r="H136" s="141">
        <v>175.46100000000001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3.4999999999999997E-5</v>
      </c>
      <c r="R136" s="146">
        <f>Q136*H136</f>
        <v>6.1411349999999998E-3</v>
      </c>
      <c r="S136" s="146">
        <v>0</v>
      </c>
      <c r="T136" s="147">
        <f>S136*H136</f>
        <v>0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1625</v>
      </c>
    </row>
    <row r="137" spans="2:65" s="1" customFormat="1" ht="19.5" x14ac:dyDescent="0.2">
      <c r="B137" s="32"/>
      <c r="D137" s="150" t="s">
        <v>180</v>
      </c>
      <c r="F137" s="151" t="s">
        <v>466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x14ac:dyDescent="0.2">
      <c r="B138" s="154"/>
      <c r="D138" s="150" t="s">
        <v>182</v>
      </c>
      <c r="E138" s="155" t="s">
        <v>1</v>
      </c>
      <c r="F138" s="156" t="s">
        <v>1626</v>
      </c>
      <c r="H138" s="157">
        <v>175.46100000000001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19</v>
      </c>
      <c r="AY138" s="155" t="s">
        <v>171</v>
      </c>
    </row>
    <row r="139" spans="2:65" s="1" customFormat="1" ht="16.5" customHeight="1" x14ac:dyDescent="0.2">
      <c r="B139" s="32"/>
      <c r="C139" s="137" t="s">
        <v>107</v>
      </c>
      <c r="D139" s="137" t="s">
        <v>174</v>
      </c>
      <c r="E139" s="138" t="s">
        <v>468</v>
      </c>
      <c r="F139" s="139" t="s">
        <v>469</v>
      </c>
      <c r="G139" s="140" t="s">
        <v>177</v>
      </c>
      <c r="H139" s="141">
        <v>453.09500000000003</v>
      </c>
      <c r="I139" s="142"/>
      <c r="J139" s="143">
        <f>ROUND(I139*H139,1)</f>
        <v>0</v>
      </c>
      <c r="K139" s="139" t="s">
        <v>178</v>
      </c>
      <c r="L139" s="32"/>
      <c r="M139" s="144" t="s">
        <v>1</v>
      </c>
      <c r="N139" s="145" t="s">
        <v>40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111</v>
      </c>
      <c r="AT139" s="148" t="s">
        <v>174</v>
      </c>
      <c r="AU139" s="148" t="s">
        <v>82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19</v>
      </c>
      <c r="BK139" s="149">
        <f>ROUND(I139*H139,1)</f>
        <v>0</v>
      </c>
      <c r="BL139" s="17" t="s">
        <v>111</v>
      </c>
      <c r="BM139" s="148" t="s">
        <v>1627</v>
      </c>
    </row>
    <row r="140" spans="2:65" s="1" customFormat="1" ht="19.5" x14ac:dyDescent="0.2">
      <c r="B140" s="32"/>
      <c r="D140" s="150" t="s">
        <v>180</v>
      </c>
      <c r="F140" s="151" t="s">
        <v>471</v>
      </c>
      <c r="I140" s="152"/>
      <c r="L140" s="32"/>
      <c r="M140" s="153"/>
      <c r="T140" s="56"/>
      <c r="AT140" s="17" t="s">
        <v>180</v>
      </c>
      <c r="AU140" s="17" t="s">
        <v>82</v>
      </c>
    </row>
    <row r="141" spans="2:65" s="12" customFormat="1" x14ac:dyDescent="0.2">
      <c r="B141" s="154"/>
      <c r="D141" s="150" t="s">
        <v>182</v>
      </c>
      <c r="E141" s="155" t="s">
        <v>1</v>
      </c>
      <c r="F141" s="156" t="s">
        <v>1628</v>
      </c>
      <c r="H141" s="157">
        <v>453.09500000000003</v>
      </c>
      <c r="I141" s="158"/>
      <c r="L141" s="154"/>
      <c r="M141" s="159"/>
      <c r="T141" s="160"/>
      <c r="AT141" s="155" t="s">
        <v>182</v>
      </c>
      <c r="AU141" s="155" t="s">
        <v>82</v>
      </c>
      <c r="AV141" s="12" t="s">
        <v>82</v>
      </c>
      <c r="AW141" s="12" t="s">
        <v>31</v>
      </c>
      <c r="AX141" s="12" t="s">
        <v>19</v>
      </c>
      <c r="AY141" s="155" t="s">
        <v>171</v>
      </c>
    </row>
    <row r="142" spans="2:65" s="11" customFormat="1" ht="22.9" customHeight="1" x14ac:dyDescent="0.2">
      <c r="B142" s="125"/>
      <c r="D142" s="126" t="s">
        <v>74</v>
      </c>
      <c r="E142" s="135" t="s">
        <v>319</v>
      </c>
      <c r="F142" s="135" t="s">
        <v>320</v>
      </c>
      <c r="I142" s="128"/>
      <c r="J142" s="136">
        <f>BK142</f>
        <v>0</v>
      </c>
      <c r="L142" s="125"/>
      <c r="M142" s="130"/>
      <c r="P142" s="131">
        <f>SUM(P143:P151)</f>
        <v>0</v>
      </c>
      <c r="R142" s="131">
        <f>SUM(R143:R151)</f>
        <v>0</v>
      </c>
      <c r="T142" s="132">
        <f>SUM(T143:T151)</f>
        <v>0</v>
      </c>
      <c r="AR142" s="126" t="s">
        <v>19</v>
      </c>
      <c r="AT142" s="133" t="s">
        <v>74</v>
      </c>
      <c r="AU142" s="133" t="s">
        <v>19</v>
      </c>
      <c r="AY142" s="126" t="s">
        <v>171</v>
      </c>
      <c r="BK142" s="134">
        <f>SUM(BK143:BK151)</f>
        <v>0</v>
      </c>
    </row>
    <row r="143" spans="2:65" s="1" customFormat="1" ht="33" customHeight="1" x14ac:dyDescent="0.2">
      <c r="B143" s="32"/>
      <c r="C143" s="137" t="s">
        <v>111</v>
      </c>
      <c r="D143" s="137" t="s">
        <v>174</v>
      </c>
      <c r="E143" s="138" t="s">
        <v>890</v>
      </c>
      <c r="F143" s="139" t="s">
        <v>891</v>
      </c>
      <c r="G143" s="140" t="s">
        <v>324</v>
      </c>
      <c r="H143" s="141">
        <v>6.1139999999999999</v>
      </c>
      <c r="I143" s="142"/>
      <c r="J143" s="143">
        <f>ROUND(I143*H143,1)</f>
        <v>0</v>
      </c>
      <c r="K143" s="139" t="s">
        <v>178</v>
      </c>
      <c r="L143" s="32"/>
      <c r="M143" s="144" t="s">
        <v>1</v>
      </c>
      <c r="N143" s="145" t="s">
        <v>40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111</v>
      </c>
      <c r="AT143" s="148" t="s">
        <v>174</v>
      </c>
      <c r="AU143" s="148" t="s">
        <v>82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19</v>
      </c>
      <c r="BK143" s="149">
        <f>ROUND(I143*H143,1)</f>
        <v>0</v>
      </c>
      <c r="BL143" s="17" t="s">
        <v>111</v>
      </c>
      <c r="BM143" s="148" t="s">
        <v>1629</v>
      </c>
    </row>
    <row r="144" spans="2:65" s="1" customFormat="1" ht="29.25" x14ac:dyDescent="0.2">
      <c r="B144" s="32"/>
      <c r="D144" s="150" t="s">
        <v>180</v>
      </c>
      <c r="F144" s="151" t="s">
        <v>1630</v>
      </c>
      <c r="I144" s="152"/>
      <c r="L144" s="32"/>
      <c r="M144" s="153"/>
      <c r="T144" s="56"/>
      <c r="AT144" s="17" t="s">
        <v>180</v>
      </c>
      <c r="AU144" s="17" t="s">
        <v>82</v>
      </c>
    </row>
    <row r="145" spans="2:65" s="1" customFormat="1" ht="24.2" customHeight="1" x14ac:dyDescent="0.2">
      <c r="B145" s="32"/>
      <c r="C145" s="137" t="s">
        <v>114</v>
      </c>
      <c r="D145" s="137" t="s">
        <v>174</v>
      </c>
      <c r="E145" s="138" t="s">
        <v>327</v>
      </c>
      <c r="F145" s="139" t="s">
        <v>328</v>
      </c>
      <c r="G145" s="140" t="s">
        <v>324</v>
      </c>
      <c r="H145" s="141">
        <v>6.1139999999999999</v>
      </c>
      <c r="I145" s="142"/>
      <c r="J145" s="143">
        <f>ROUND(I145*H145,1)</f>
        <v>0</v>
      </c>
      <c r="K145" s="139" t="s">
        <v>178</v>
      </c>
      <c r="L145" s="32"/>
      <c r="M145" s="144" t="s">
        <v>1</v>
      </c>
      <c r="N145" s="145" t="s">
        <v>40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111</v>
      </c>
      <c r="AT145" s="148" t="s">
        <v>174</v>
      </c>
      <c r="AU145" s="148" t="s">
        <v>82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19</v>
      </c>
      <c r="BK145" s="149">
        <f>ROUND(I145*H145,1)</f>
        <v>0</v>
      </c>
      <c r="BL145" s="17" t="s">
        <v>111</v>
      </c>
      <c r="BM145" s="148" t="s">
        <v>1631</v>
      </c>
    </row>
    <row r="146" spans="2:65" s="1" customFormat="1" ht="19.5" x14ac:dyDescent="0.2">
      <c r="B146" s="32"/>
      <c r="D146" s="150" t="s">
        <v>180</v>
      </c>
      <c r="F146" s="151" t="s">
        <v>330</v>
      </c>
      <c r="I146" s="152"/>
      <c r="L146" s="32"/>
      <c r="M146" s="153"/>
      <c r="T146" s="56"/>
      <c r="AT146" s="17" t="s">
        <v>180</v>
      </c>
      <c r="AU146" s="17" t="s">
        <v>82</v>
      </c>
    </row>
    <row r="147" spans="2:65" s="1" customFormat="1" ht="24.2" customHeight="1" x14ac:dyDescent="0.2">
      <c r="B147" s="32"/>
      <c r="C147" s="137" t="s">
        <v>172</v>
      </c>
      <c r="D147" s="137" t="s">
        <v>174</v>
      </c>
      <c r="E147" s="138" t="s">
        <v>332</v>
      </c>
      <c r="F147" s="139" t="s">
        <v>333</v>
      </c>
      <c r="G147" s="140" t="s">
        <v>324</v>
      </c>
      <c r="H147" s="141">
        <v>122.28</v>
      </c>
      <c r="I147" s="142"/>
      <c r="J147" s="143">
        <f>ROUND(I147*H147,1)</f>
        <v>0</v>
      </c>
      <c r="K147" s="139" t="s">
        <v>178</v>
      </c>
      <c r="L147" s="32"/>
      <c r="M147" s="144" t="s">
        <v>1</v>
      </c>
      <c r="N147" s="145" t="s">
        <v>40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111</v>
      </c>
      <c r="AT147" s="148" t="s">
        <v>174</v>
      </c>
      <c r="AU147" s="148" t="s">
        <v>82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19</v>
      </c>
      <c r="BK147" s="149">
        <f>ROUND(I147*H147,1)</f>
        <v>0</v>
      </c>
      <c r="BL147" s="17" t="s">
        <v>111</v>
      </c>
      <c r="BM147" s="148" t="s">
        <v>1632</v>
      </c>
    </row>
    <row r="148" spans="2:65" s="1" customFormat="1" ht="29.25" x14ac:dyDescent="0.2">
      <c r="B148" s="32"/>
      <c r="D148" s="150" t="s">
        <v>180</v>
      </c>
      <c r="F148" s="151" t="s">
        <v>335</v>
      </c>
      <c r="I148" s="152"/>
      <c r="L148" s="32"/>
      <c r="M148" s="153"/>
      <c r="T148" s="56"/>
      <c r="AT148" s="17" t="s">
        <v>180</v>
      </c>
      <c r="AU148" s="17" t="s">
        <v>82</v>
      </c>
    </row>
    <row r="149" spans="2:65" s="12" customFormat="1" x14ac:dyDescent="0.2">
      <c r="B149" s="154"/>
      <c r="D149" s="150" t="s">
        <v>182</v>
      </c>
      <c r="F149" s="156" t="s">
        <v>1633</v>
      </c>
      <c r="H149" s="157">
        <v>122.28</v>
      </c>
      <c r="I149" s="158"/>
      <c r="L149" s="154"/>
      <c r="M149" s="159"/>
      <c r="T149" s="160"/>
      <c r="AT149" s="155" t="s">
        <v>182</v>
      </c>
      <c r="AU149" s="155" t="s">
        <v>82</v>
      </c>
      <c r="AV149" s="12" t="s">
        <v>82</v>
      </c>
      <c r="AW149" s="12" t="s">
        <v>4</v>
      </c>
      <c r="AX149" s="12" t="s">
        <v>19</v>
      </c>
      <c r="AY149" s="155" t="s">
        <v>171</v>
      </c>
    </row>
    <row r="150" spans="2:65" s="1" customFormat="1" ht="33" customHeight="1" x14ac:dyDescent="0.2">
      <c r="B150" s="32"/>
      <c r="C150" s="137" t="s">
        <v>214</v>
      </c>
      <c r="D150" s="137" t="s">
        <v>174</v>
      </c>
      <c r="E150" s="138" t="s">
        <v>1634</v>
      </c>
      <c r="F150" s="139" t="s">
        <v>1635</v>
      </c>
      <c r="G150" s="140" t="s">
        <v>324</v>
      </c>
      <c r="H150" s="141">
        <v>6.1139999999999999</v>
      </c>
      <c r="I150" s="142"/>
      <c r="J150" s="143">
        <f>ROUND(I150*H150,1)</f>
        <v>0</v>
      </c>
      <c r="K150" s="139" t="s">
        <v>178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111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111</v>
      </c>
      <c r="BM150" s="148" t="s">
        <v>1636</v>
      </c>
    </row>
    <row r="151" spans="2:65" s="1" customFormat="1" ht="29.25" x14ac:dyDescent="0.2">
      <c r="B151" s="32"/>
      <c r="D151" s="150" t="s">
        <v>180</v>
      </c>
      <c r="F151" s="151" t="s">
        <v>1637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1" customFormat="1" ht="22.9" customHeight="1" x14ac:dyDescent="0.2">
      <c r="B152" s="125"/>
      <c r="D152" s="126" t="s">
        <v>74</v>
      </c>
      <c r="E152" s="135" t="s">
        <v>342</v>
      </c>
      <c r="F152" s="135" t="s">
        <v>343</v>
      </c>
      <c r="I152" s="128"/>
      <c r="J152" s="136">
        <f>BK152</f>
        <v>0</v>
      </c>
      <c r="L152" s="125"/>
      <c r="M152" s="130"/>
      <c r="P152" s="131">
        <f>SUM(P153:P154)</f>
        <v>0</v>
      </c>
      <c r="R152" s="131">
        <f>SUM(R153:R154)</f>
        <v>0</v>
      </c>
      <c r="T152" s="132">
        <f>SUM(T153:T154)</f>
        <v>0</v>
      </c>
      <c r="AR152" s="126" t="s">
        <v>19</v>
      </c>
      <c r="AT152" s="133" t="s">
        <v>74</v>
      </c>
      <c r="AU152" s="133" t="s">
        <v>19</v>
      </c>
      <c r="AY152" s="126" t="s">
        <v>171</v>
      </c>
      <c r="BK152" s="134">
        <f>SUM(BK153:BK154)</f>
        <v>0</v>
      </c>
    </row>
    <row r="153" spans="2:65" s="1" customFormat="1" ht="24.2" customHeight="1" x14ac:dyDescent="0.2">
      <c r="B153" s="32"/>
      <c r="C153" s="137" t="s">
        <v>196</v>
      </c>
      <c r="D153" s="137" t="s">
        <v>174</v>
      </c>
      <c r="E153" s="138" t="s">
        <v>1638</v>
      </c>
      <c r="F153" s="139" t="s">
        <v>1639</v>
      </c>
      <c r="G153" s="140" t="s">
        <v>324</v>
      </c>
      <c r="H153" s="141">
        <v>0.57599999999999996</v>
      </c>
      <c r="I153" s="142"/>
      <c r="J153" s="143">
        <f>ROUND(I153*H153,1)</f>
        <v>0</v>
      </c>
      <c r="K153" s="139" t="s">
        <v>178</v>
      </c>
      <c r="L153" s="32"/>
      <c r="M153" s="144" t="s">
        <v>1</v>
      </c>
      <c r="N153" s="145" t="s">
        <v>40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111</v>
      </c>
      <c r="AT153" s="148" t="s">
        <v>174</v>
      </c>
      <c r="AU153" s="148" t="s">
        <v>82</v>
      </c>
      <c r="AY153" s="17" t="s">
        <v>171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19</v>
      </c>
      <c r="BK153" s="149">
        <f>ROUND(I153*H153,1)</f>
        <v>0</v>
      </c>
      <c r="BL153" s="17" t="s">
        <v>111</v>
      </c>
      <c r="BM153" s="148" t="s">
        <v>1640</v>
      </c>
    </row>
    <row r="154" spans="2:65" s="1" customFormat="1" ht="39" x14ac:dyDescent="0.2">
      <c r="B154" s="32"/>
      <c r="D154" s="150" t="s">
        <v>180</v>
      </c>
      <c r="F154" s="151" t="s">
        <v>1641</v>
      </c>
      <c r="I154" s="152"/>
      <c r="L154" s="32"/>
      <c r="M154" s="153"/>
      <c r="T154" s="56"/>
      <c r="AT154" s="17" t="s">
        <v>180</v>
      </c>
      <c r="AU154" s="17" t="s">
        <v>82</v>
      </c>
    </row>
    <row r="155" spans="2:65" s="11" customFormat="1" ht="25.9" customHeight="1" x14ac:dyDescent="0.2">
      <c r="B155" s="125"/>
      <c r="D155" s="126" t="s">
        <v>74</v>
      </c>
      <c r="E155" s="127" t="s">
        <v>349</v>
      </c>
      <c r="F155" s="127" t="s">
        <v>350</v>
      </c>
      <c r="I155" s="128"/>
      <c r="J155" s="129">
        <f>BK155</f>
        <v>0</v>
      </c>
      <c r="L155" s="125"/>
      <c r="M155" s="130"/>
      <c r="P155" s="131">
        <f>P156+P185</f>
        <v>0</v>
      </c>
      <c r="R155" s="131">
        <f>R156+R185</f>
        <v>7.3666040969999989</v>
      </c>
      <c r="T155" s="132">
        <f>T156+T185</f>
        <v>6.1139549999999998</v>
      </c>
      <c r="AR155" s="126" t="s">
        <v>82</v>
      </c>
      <c r="AT155" s="133" t="s">
        <v>74</v>
      </c>
      <c r="AU155" s="133" t="s">
        <v>75</v>
      </c>
      <c r="AY155" s="126" t="s">
        <v>171</v>
      </c>
      <c r="BK155" s="134">
        <f>BK156+BK185</f>
        <v>0</v>
      </c>
    </row>
    <row r="156" spans="2:65" s="11" customFormat="1" ht="22.9" customHeight="1" x14ac:dyDescent="0.2">
      <c r="B156" s="125"/>
      <c r="D156" s="126" t="s">
        <v>74</v>
      </c>
      <c r="E156" s="135" t="s">
        <v>496</v>
      </c>
      <c r="F156" s="135" t="s">
        <v>497</v>
      </c>
      <c r="I156" s="128"/>
      <c r="J156" s="136">
        <f>BK156</f>
        <v>0</v>
      </c>
      <c r="L156" s="125"/>
      <c r="M156" s="130"/>
      <c r="P156" s="131">
        <f>SUM(P157:P184)</f>
        <v>0</v>
      </c>
      <c r="R156" s="131">
        <f>SUM(R157:R184)</f>
        <v>7.3566080969999987</v>
      </c>
      <c r="T156" s="132">
        <f>SUM(T157:T184)</f>
        <v>6.1139549999999998</v>
      </c>
      <c r="AR156" s="126" t="s">
        <v>82</v>
      </c>
      <c r="AT156" s="133" t="s">
        <v>74</v>
      </c>
      <c r="AU156" s="133" t="s">
        <v>19</v>
      </c>
      <c r="AY156" s="126" t="s">
        <v>171</v>
      </c>
      <c r="BK156" s="134">
        <f>SUM(BK157:BK184)</f>
        <v>0</v>
      </c>
    </row>
    <row r="157" spans="2:65" s="1" customFormat="1" ht="24.2" customHeight="1" x14ac:dyDescent="0.2">
      <c r="B157" s="32"/>
      <c r="C157" s="137" t="s">
        <v>226</v>
      </c>
      <c r="D157" s="137" t="s">
        <v>174</v>
      </c>
      <c r="E157" s="138" t="s">
        <v>1642</v>
      </c>
      <c r="F157" s="139" t="s">
        <v>1643</v>
      </c>
      <c r="G157" s="140" t="s">
        <v>177</v>
      </c>
      <c r="H157" s="141">
        <v>407.59699999999998</v>
      </c>
      <c r="I157" s="142"/>
      <c r="J157" s="143">
        <f>ROUND(I157*H157,1)</f>
        <v>0</v>
      </c>
      <c r="K157" s="139" t="s">
        <v>178</v>
      </c>
      <c r="L157" s="32"/>
      <c r="M157" s="144" t="s">
        <v>1</v>
      </c>
      <c r="N157" s="145" t="s">
        <v>40</v>
      </c>
      <c r="P157" s="146">
        <f>O157*H157</f>
        <v>0</v>
      </c>
      <c r="Q157" s="146">
        <v>0</v>
      </c>
      <c r="R157" s="146">
        <f>Q157*H157</f>
        <v>0</v>
      </c>
      <c r="S157" s="146">
        <v>1.4999999999999999E-2</v>
      </c>
      <c r="T157" s="147">
        <f>S157*H157</f>
        <v>6.1139549999999998</v>
      </c>
      <c r="AR157" s="148" t="s">
        <v>271</v>
      </c>
      <c r="AT157" s="148" t="s">
        <v>174</v>
      </c>
      <c r="AU157" s="148" t="s">
        <v>82</v>
      </c>
      <c r="AY157" s="17" t="s">
        <v>171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19</v>
      </c>
      <c r="BK157" s="149">
        <f>ROUND(I157*H157,1)</f>
        <v>0</v>
      </c>
      <c r="BL157" s="17" t="s">
        <v>271</v>
      </c>
      <c r="BM157" s="148" t="s">
        <v>1644</v>
      </c>
    </row>
    <row r="158" spans="2:65" s="1" customFormat="1" ht="29.25" x14ac:dyDescent="0.2">
      <c r="B158" s="32"/>
      <c r="D158" s="150" t="s">
        <v>180</v>
      </c>
      <c r="F158" s="151" t="s">
        <v>1645</v>
      </c>
      <c r="I158" s="152"/>
      <c r="L158" s="32"/>
      <c r="M158" s="153"/>
      <c r="T158" s="56"/>
      <c r="AT158" s="17" t="s">
        <v>180</v>
      </c>
      <c r="AU158" s="17" t="s">
        <v>82</v>
      </c>
    </row>
    <row r="159" spans="2:65" s="12" customFormat="1" ht="22.5" x14ac:dyDescent="0.2">
      <c r="B159" s="154"/>
      <c r="D159" s="150" t="s">
        <v>182</v>
      </c>
      <c r="E159" s="155" t="s">
        <v>1</v>
      </c>
      <c r="F159" s="156" t="s">
        <v>1646</v>
      </c>
      <c r="H159" s="157">
        <v>407.59699999999998</v>
      </c>
      <c r="I159" s="158"/>
      <c r="L159" s="154"/>
      <c r="M159" s="159"/>
      <c r="T159" s="160"/>
      <c r="AT159" s="155" t="s">
        <v>182</v>
      </c>
      <c r="AU159" s="155" t="s">
        <v>82</v>
      </c>
      <c r="AV159" s="12" t="s">
        <v>82</v>
      </c>
      <c r="AW159" s="12" t="s">
        <v>31</v>
      </c>
      <c r="AX159" s="12" t="s">
        <v>19</v>
      </c>
      <c r="AY159" s="155" t="s">
        <v>171</v>
      </c>
    </row>
    <row r="160" spans="2:65" s="1" customFormat="1" ht="24.2" customHeight="1" x14ac:dyDescent="0.2">
      <c r="B160" s="32"/>
      <c r="C160" s="137" t="s">
        <v>231</v>
      </c>
      <c r="D160" s="137" t="s">
        <v>174</v>
      </c>
      <c r="E160" s="138" t="s">
        <v>1647</v>
      </c>
      <c r="F160" s="139" t="s">
        <v>1648</v>
      </c>
      <c r="G160" s="140" t="s">
        <v>177</v>
      </c>
      <c r="H160" s="141">
        <v>815.19399999999996</v>
      </c>
      <c r="I160" s="142"/>
      <c r="J160" s="143">
        <f>ROUND(I160*H160,1)</f>
        <v>0</v>
      </c>
      <c r="K160" s="139" t="s">
        <v>178</v>
      </c>
      <c r="L160" s="32"/>
      <c r="M160" s="144" t="s">
        <v>1</v>
      </c>
      <c r="N160" s="145" t="s">
        <v>40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271</v>
      </c>
      <c r="AT160" s="148" t="s">
        <v>174</v>
      </c>
      <c r="AU160" s="148" t="s">
        <v>82</v>
      </c>
      <c r="AY160" s="17" t="s">
        <v>171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19</v>
      </c>
      <c r="BK160" s="149">
        <f>ROUND(I160*H160,1)</f>
        <v>0</v>
      </c>
      <c r="BL160" s="17" t="s">
        <v>271</v>
      </c>
      <c r="BM160" s="148" t="s">
        <v>1649</v>
      </c>
    </row>
    <row r="161" spans="2:65" s="1" customFormat="1" ht="29.25" x14ac:dyDescent="0.2">
      <c r="B161" s="32"/>
      <c r="D161" s="150" t="s">
        <v>180</v>
      </c>
      <c r="F161" s="151" t="s">
        <v>1650</v>
      </c>
      <c r="I161" s="152"/>
      <c r="L161" s="32"/>
      <c r="M161" s="153"/>
      <c r="T161" s="56"/>
      <c r="AT161" s="17" t="s">
        <v>180</v>
      </c>
      <c r="AU161" s="17" t="s">
        <v>82</v>
      </c>
    </row>
    <row r="162" spans="2:65" s="12" customFormat="1" ht="22.5" x14ac:dyDescent="0.2">
      <c r="B162" s="154"/>
      <c r="D162" s="150" t="s">
        <v>182</v>
      </c>
      <c r="E162" s="155" t="s">
        <v>1</v>
      </c>
      <c r="F162" s="156" t="s">
        <v>1651</v>
      </c>
      <c r="H162" s="157">
        <v>815.19399999999996</v>
      </c>
      <c r="I162" s="158"/>
      <c r="L162" s="154"/>
      <c r="M162" s="159"/>
      <c r="T162" s="160"/>
      <c r="AT162" s="155" t="s">
        <v>182</v>
      </c>
      <c r="AU162" s="155" t="s">
        <v>82</v>
      </c>
      <c r="AV162" s="12" t="s">
        <v>82</v>
      </c>
      <c r="AW162" s="12" t="s">
        <v>31</v>
      </c>
      <c r="AX162" s="12" t="s">
        <v>19</v>
      </c>
      <c r="AY162" s="155" t="s">
        <v>171</v>
      </c>
    </row>
    <row r="163" spans="2:65" s="1" customFormat="1" ht="24.2" customHeight="1" x14ac:dyDescent="0.2">
      <c r="B163" s="32"/>
      <c r="C163" s="168" t="s">
        <v>235</v>
      </c>
      <c r="D163" s="168" t="s">
        <v>193</v>
      </c>
      <c r="E163" s="169" t="s">
        <v>1652</v>
      </c>
      <c r="F163" s="170" t="s">
        <v>1653</v>
      </c>
      <c r="G163" s="171" t="s">
        <v>177</v>
      </c>
      <c r="H163" s="172">
        <v>855.95399999999995</v>
      </c>
      <c r="I163" s="173"/>
      <c r="J163" s="174">
        <f>ROUND(I163*H163,1)</f>
        <v>0</v>
      </c>
      <c r="K163" s="170" t="s">
        <v>178</v>
      </c>
      <c r="L163" s="175"/>
      <c r="M163" s="176" t="s">
        <v>1</v>
      </c>
      <c r="N163" s="177" t="s">
        <v>40</v>
      </c>
      <c r="P163" s="146">
        <f>O163*H163</f>
        <v>0</v>
      </c>
      <c r="Q163" s="146">
        <v>4.8999999999999998E-3</v>
      </c>
      <c r="R163" s="146">
        <f>Q163*H163</f>
        <v>4.1941745999999993</v>
      </c>
      <c r="S163" s="146">
        <v>0</v>
      </c>
      <c r="T163" s="147">
        <f>S163*H163</f>
        <v>0</v>
      </c>
      <c r="AR163" s="148" t="s">
        <v>361</v>
      </c>
      <c r="AT163" s="148" t="s">
        <v>193</v>
      </c>
      <c r="AU163" s="148" t="s">
        <v>82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19</v>
      </c>
      <c r="BK163" s="149">
        <f>ROUND(I163*H163,1)</f>
        <v>0</v>
      </c>
      <c r="BL163" s="17" t="s">
        <v>271</v>
      </c>
      <c r="BM163" s="148" t="s">
        <v>1654</v>
      </c>
    </row>
    <row r="164" spans="2:65" s="1" customFormat="1" x14ac:dyDescent="0.2">
      <c r="B164" s="32"/>
      <c r="D164" s="150" t="s">
        <v>180</v>
      </c>
      <c r="F164" s="151" t="s">
        <v>1653</v>
      </c>
      <c r="I164" s="152"/>
      <c r="L164" s="32"/>
      <c r="M164" s="153"/>
      <c r="T164" s="56"/>
      <c r="AT164" s="17" t="s">
        <v>180</v>
      </c>
      <c r="AU164" s="17" t="s">
        <v>82</v>
      </c>
    </row>
    <row r="165" spans="2:65" s="12" customFormat="1" ht="22.5" x14ac:dyDescent="0.2">
      <c r="B165" s="154"/>
      <c r="D165" s="150" t="s">
        <v>182</v>
      </c>
      <c r="E165" s="155" t="s">
        <v>1</v>
      </c>
      <c r="F165" s="156" t="s">
        <v>1651</v>
      </c>
      <c r="H165" s="157">
        <v>815.19399999999996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31</v>
      </c>
      <c r="AX165" s="12" t="s">
        <v>19</v>
      </c>
      <c r="AY165" s="155" t="s">
        <v>171</v>
      </c>
    </row>
    <row r="166" spans="2:65" s="12" customFormat="1" x14ac:dyDescent="0.2">
      <c r="B166" s="154"/>
      <c r="D166" s="150" t="s">
        <v>182</v>
      </c>
      <c r="F166" s="156" t="s">
        <v>1655</v>
      </c>
      <c r="H166" s="157">
        <v>855.95399999999995</v>
      </c>
      <c r="I166" s="158"/>
      <c r="L166" s="154"/>
      <c r="M166" s="159"/>
      <c r="T166" s="160"/>
      <c r="AT166" s="155" t="s">
        <v>182</v>
      </c>
      <c r="AU166" s="155" t="s">
        <v>82</v>
      </c>
      <c r="AV166" s="12" t="s">
        <v>82</v>
      </c>
      <c r="AW166" s="12" t="s">
        <v>4</v>
      </c>
      <c r="AX166" s="12" t="s">
        <v>19</v>
      </c>
      <c r="AY166" s="155" t="s">
        <v>171</v>
      </c>
    </row>
    <row r="167" spans="2:65" s="1" customFormat="1" ht="16.5" customHeight="1" x14ac:dyDescent="0.2">
      <c r="B167" s="32"/>
      <c r="C167" s="137" t="s">
        <v>251</v>
      </c>
      <c r="D167" s="137" t="s">
        <v>174</v>
      </c>
      <c r="E167" s="138" t="s">
        <v>498</v>
      </c>
      <c r="F167" s="139" t="s">
        <v>499</v>
      </c>
      <c r="G167" s="140" t="s">
        <v>177</v>
      </c>
      <c r="H167" s="141">
        <v>453.09500000000003</v>
      </c>
      <c r="I167" s="142"/>
      <c r="J167" s="143">
        <f>ROUND(I167*H167,1)</f>
        <v>0</v>
      </c>
      <c r="K167" s="139" t="s">
        <v>178</v>
      </c>
      <c r="L167" s="32"/>
      <c r="M167" s="144" t="s">
        <v>1</v>
      </c>
      <c r="N167" s="145" t="s">
        <v>40</v>
      </c>
      <c r="P167" s="146">
        <f>O167*H167</f>
        <v>0</v>
      </c>
      <c r="Q167" s="146">
        <v>8.1300000000000003E-4</v>
      </c>
      <c r="R167" s="146">
        <f>Q167*H167</f>
        <v>0.36836623500000004</v>
      </c>
      <c r="S167" s="146">
        <v>0</v>
      </c>
      <c r="T167" s="147">
        <f>S167*H167</f>
        <v>0</v>
      </c>
      <c r="AR167" s="148" t="s">
        <v>271</v>
      </c>
      <c r="AT167" s="148" t="s">
        <v>174</v>
      </c>
      <c r="AU167" s="148" t="s">
        <v>82</v>
      </c>
      <c r="AY167" s="17" t="s">
        <v>171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19</v>
      </c>
      <c r="BK167" s="149">
        <f>ROUND(I167*H167,1)</f>
        <v>0</v>
      </c>
      <c r="BL167" s="17" t="s">
        <v>271</v>
      </c>
      <c r="BM167" s="148" t="s">
        <v>1656</v>
      </c>
    </row>
    <row r="168" spans="2:65" s="1" customFormat="1" x14ac:dyDescent="0.2">
      <c r="B168" s="32"/>
      <c r="D168" s="150" t="s">
        <v>180</v>
      </c>
      <c r="F168" s="151" t="s">
        <v>501</v>
      </c>
      <c r="I168" s="152"/>
      <c r="L168" s="32"/>
      <c r="M168" s="153"/>
      <c r="T168" s="56"/>
      <c r="AT168" s="17" t="s">
        <v>180</v>
      </c>
      <c r="AU168" s="17" t="s">
        <v>82</v>
      </c>
    </row>
    <row r="169" spans="2:65" s="12" customFormat="1" x14ac:dyDescent="0.2">
      <c r="B169" s="154"/>
      <c r="D169" s="150" t="s">
        <v>182</v>
      </c>
      <c r="E169" s="155" t="s">
        <v>1</v>
      </c>
      <c r="F169" s="156" t="s">
        <v>1657</v>
      </c>
      <c r="H169" s="157">
        <v>453.09500000000003</v>
      </c>
      <c r="I169" s="158"/>
      <c r="L169" s="154"/>
      <c r="M169" s="159"/>
      <c r="T169" s="160"/>
      <c r="AT169" s="155" t="s">
        <v>182</v>
      </c>
      <c r="AU169" s="155" t="s">
        <v>82</v>
      </c>
      <c r="AV169" s="12" t="s">
        <v>82</v>
      </c>
      <c r="AW169" s="12" t="s">
        <v>31</v>
      </c>
      <c r="AX169" s="12" t="s">
        <v>19</v>
      </c>
      <c r="AY169" s="155" t="s">
        <v>171</v>
      </c>
    </row>
    <row r="170" spans="2:65" s="1" customFormat="1" ht="16.5" customHeight="1" x14ac:dyDescent="0.2">
      <c r="B170" s="32"/>
      <c r="C170" s="137" t="s">
        <v>257</v>
      </c>
      <c r="D170" s="137" t="s">
        <v>174</v>
      </c>
      <c r="E170" s="138" t="s">
        <v>502</v>
      </c>
      <c r="F170" s="139" t="s">
        <v>503</v>
      </c>
      <c r="G170" s="140" t="s">
        <v>177</v>
      </c>
      <c r="H170" s="141">
        <v>126.774</v>
      </c>
      <c r="I170" s="142"/>
      <c r="J170" s="143">
        <f>ROUND(I170*H170,1)</f>
        <v>0</v>
      </c>
      <c r="K170" s="139" t="s">
        <v>178</v>
      </c>
      <c r="L170" s="32"/>
      <c r="M170" s="144" t="s">
        <v>1</v>
      </c>
      <c r="N170" s="145" t="s">
        <v>40</v>
      </c>
      <c r="P170" s="146">
        <f>O170*H170</f>
        <v>0</v>
      </c>
      <c r="Q170" s="146">
        <v>8.1300000000000003E-4</v>
      </c>
      <c r="R170" s="146">
        <f>Q170*H170</f>
        <v>0.10306726200000001</v>
      </c>
      <c r="S170" s="146">
        <v>0</v>
      </c>
      <c r="T170" s="147">
        <f>S170*H170</f>
        <v>0</v>
      </c>
      <c r="AR170" s="148" t="s">
        <v>271</v>
      </c>
      <c r="AT170" s="148" t="s">
        <v>174</v>
      </c>
      <c r="AU170" s="148" t="s">
        <v>82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19</v>
      </c>
      <c r="BK170" s="149">
        <f>ROUND(I170*H170,1)</f>
        <v>0</v>
      </c>
      <c r="BL170" s="17" t="s">
        <v>271</v>
      </c>
      <c r="BM170" s="148" t="s">
        <v>1658</v>
      </c>
    </row>
    <row r="171" spans="2:65" s="1" customFormat="1" x14ac:dyDescent="0.2">
      <c r="B171" s="32"/>
      <c r="D171" s="150" t="s">
        <v>180</v>
      </c>
      <c r="F171" s="151" t="s">
        <v>505</v>
      </c>
      <c r="I171" s="152"/>
      <c r="L171" s="32"/>
      <c r="M171" s="153"/>
      <c r="T171" s="56"/>
      <c r="AT171" s="17" t="s">
        <v>180</v>
      </c>
      <c r="AU171" s="17" t="s">
        <v>82</v>
      </c>
    </row>
    <row r="172" spans="2:65" s="12" customFormat="1" x14ac:dyDescent="0.2">
      <c r="B172" s="154"/>
      <c r="D172" s="150" t="s">
        <v>182</v>
      </c>
      <c r="E172" s="155" t="s">
        <v>1</v>
      </c>
      <c r="F172" s="156" t="s">
        <v>1659</v>
      </c>
      <c r="H172" s="157">
        <v>59.826000000000001</v>
      </c>
      <c r="I172" s="158"/>
      <c r="L172" s="154"/>
      <c r="M172" s="159"/>
      <c r="T172" s="160"/>
      <c r="AT172" s="155" t="s">
        <v>182</v>
      </c>
      <c r="AU172" s="155" t="s">
        <v>82</v>
      </c>
      <c r="AV172" s="12" t="s">
        <v>82</v>
      </c>
      <c r="AW172" s="12" t="s">
        <v>31</v>
      </c>
      <c r="AX172" s="12" t="s">
        <v>75</v>
      </c>
      <c r="AY172" s="155" t="s">
        <v>171</v>
      </c>
    </row>
    <row r="173" spans="2:65" s="12" customFormat="1" ht="22.5" x14ac:dyDescent="0.2">
      <c r="B173" s="154"/>
      <c r="D173" s="150" t="s">
        <v>182</v>
      </c>
      <c r="E173" s="155" t="s">
        <v>1</v>
      </c>
      <c r="F173" s="156" t="s">
        <v>1660</v>
      </c>
      <c r="H173" s="157">
        <v>66.947999999999993</v>
      </c>
      <c r="I173" s="158"/>
      <c r="L173" s="154"/>
      <c r="M173" s="159"/>
      <c r="T173" s="160"/>
      <c r="AT173" s="155" t="s">
        <v>182</v>
      </c>
      <c r="AU173" s="155" t="s">
        <v>82</v>
      </c>
      <c r="AV173" s="12" t="s">
        <v>82</v>
      </c>
      <c r="AW173" s="12" t="s">
        <v>31</v>
      </c>
      <c r="AX173" s="12" t="s">
        <v>75</v>
      </c>
      <c r="AY173" s="155" t="s">
        <v>171</v>
      </c>
    </row>
    <row r="174" spans="2:65" s="13" customFormat="1" x14ac:dyDescent="0.2">
      <c r="B174" s="161"/>
      <c r="D174" s="150" t="s">
        <v>182</v>
      </c>
      <c r="E174" s="162" t="s">
        <v>1</v>
      </c>
      <c r="F174" s="163" t="s">
        <v>183</v>
      </c>
      <c r="H174" s="164">
        <v>126.774</v>
      </c>
      <c r="I174" s="165"/>
      <c r="L174" s="161"/>
      <c r="M174" s="166"/>
      <c r="T174" s="167"/>
      <c r="AT174" s="162" t="s">
        <v>182</v>
      </c>
      <c r="AU174" s="162" t="s">
        <v>82</v>
      </c>
      <c r="AV174" s="13" t="s">
        <v>107</v>
      </c>
      <c r="AW174" s="13" t="s">
        <v>31</v>
      </c>
      <c r="AX174" s="13" t="s">
        <v>19</v>
      </c>
      <c r="AY174" s="162" t="s">
        <v>171</v>
      </c>
    </row>
    <row r="175" spans="2:65" s="1" customFormat="1" ht="24.2" customHeight="1" x14ac:dyDescent="0.2">
      <c r="B175" s="32"/>
      <c r="C175" s="137" t="s">
        <v>262</v>
      </c>
      <c r="D175" s="137" t="s">
        <v>174</v>
      </c>
      <c r="E175" s="138" t="s">
        <v>1661</v>
      </c>
      <c r="F175" s="139" t="s">
        <v>1662</v>
      </c>
      <c r="G175" s="140" t="s">
        <v>177</v>
      </c>
      <c r="H175" s="141">
        <v>130</v>
      </c>
      <c r="I175" s="142"/>
      <c r="J175" s="143">
        <f>ROUND(I175*H175,1)</f>
        <v>0</v>
      </c>
      <c r="K175" s="139" t="s">
        <v>178</v>
      </c>
      <c r="L175" s="32"/>
      <c r="M175" s="144" t="s">
        <v>1</v>
      </c>
      <c r="N175" s="145" t="s">
        <v>40</v>
      </c>
      <c r="P175" s="146">
        <f>O175*H175</f>
        <v>0</v>
      </c>
      <c r="Q175" s="146">
        <v>6.0000000000000001E-3</v>
      </c>
      <c r="R175" s="146">
        <f>Q175*H175</f>
        <v>0.78</v>
      </c>
      <c r="S175" s="146">
        <v>0</v>
      </c>
      <c r="T175" s="147">
        <f>S175*H175</f>
        <v>0</v>
      </c>
      <c r="AR175" s="148" t="s">
        <v>271</v>
      </c>
      <c r="AT175" s="148" t="s">
        <v>174</v>
      </c>
      <c r="AU175" s="148" t="s">
        <v>82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19</v>
      </c>
      <c r="BK175" s="149">
        <f>ROUND(I175*H175,1)</f>
        <v>0</v>
      </c>
      <c r="BL175" s="17" t="s">
        <v>271</v>
      </c>
      <c r="BM175" s="148" t="s">
        <v>1663</v>
      </c>
    </row>
    <row r="176" spans="2:65" s="1" customFormat="1" ht="19.5" x14ac:dyDescent="0.2">
      <c r="B176" s="32"/>
      <c r="D176" s="150" t="s">
        <v>180</v>
      </c>
      <c r="F176" s="151" t="s">
        <v>1664</v>
      </c>
      <c r="I176" s="152"/>
      <c r="L176" s="32"/>
      <c r="M176" s="153"/>
      <c r="T176" s="56"/>
      <c r="AT176" s="17" t="s">
        <v>180</v>
      </c>
      <c r="AU176" s="17" t="s">
        <v>82</v>
      </c>
    </row>
    <row r="177" spans="2:65" s="12" customFormat="1" x14ac:dyDescent="0.2">
      <c r="B177" s="154"/>
      <c r="D177" s="150" t="s">
        <v>182</v>
      </c>
      <c r="E177" s="155" t="s">
        <v>1</v>
      </c>
      <c r="F177" s="156" t="s">
        <v>1665</v>
      </c>
      <c r="H177" s="157">
        <v>34</v>
      </c>
      <c r="I177" s="158"/>
      <c r="L177" s="154"/>
      <c r="M177" s="159"/>
      <c r="T177" s="160"/>
      <c r="AT177" s="155" t="s">
        <v>182</v>
      </c>
      <c r="AU177" s="155" t="s">
        <v>82</v>
      </c>
      <c r="AV177" s="12" t="s">
        <v>82</v>
      </c>
      <c r="AW177" s="12" t="s">
        <v>31</v>
      </c>
      <c r="AX177" s="12" t="s">
        <v>75</v>
      </c>
      <c r="AY177" s="155" t="s">
        <v>171</v>
      </c>
    </row>
    <row r="178" spans="2:65" s="12" customFormat="1" x14ac:dyDescent="0.2">
      <c r="B178" s="154"/>
      <c r="D178" s="150" t="s">
        <v>182</v>
      </c>
      <c r="E178" s="155" t="s">
        <v>1</v>
      </c>
      <c r="F178" s="156" t="s">
        <v>1666</v>
      </c>
      <c r="H178" s="157">
        <v>96</v>
      </c>
      <c r="I178" s="158"/>
      <c r="L178" s="154"/>
      <c r="M178" s="159"/>
      <c r="T178" s="160"/>
      <c r="AT178" s="155" t="s">
        <v>182</v>
      </c>
      <c r="AU178" s="155" t="s">
        <v>82</v>
      </c>
      <c r="AV178" s="12" t="s">
        <v>82</v>
      </c>
      <c r="AW178" s="12" t="s">
        <v>31</v>
      </c>
      <c r="AX178" s="12" t="s">
        <v>75</v>
      </c>
      <c r="AY178" s="155" t="s">
        <v>171</v>
      </c>
    </row>
    <row r="179" spans="2:65" s="13" customFormat="1" ht="22.5" x14ac:dyDescent="0.2">
      <c r="B179" s="161"/>
      <c r="D179" s="150" t="s">
        <v>182</v>
      </c>
      <c r="E179" s="162" t="s">
        <v>1617</v>
      </c>
      <c r="F179" s="163" t="s">
        <v>1667</v>
      </c>
      <c r="H179" s="164">
        <v>130</v>
      </c>
      <c r="I179" s="165"/>
      <c r="L179" s="161"/>
      <c r="M179" s="166"/>
      <c r="T179" s="167"/>
      <c r="AT179" s="162" t="s">
        <v>182</v>
      </c>
      <c r="AU179" s="162" t="s">
        <v>82</v>
      </c>
      <c r="AV179" s="13" t="s">
        <v>107</v>
      </c>
      <c r="AW179" s="13" t="s">
        <v>31</v>
      </c>
      <c r="AX179" s="13" t="s">
        <v>19</v>
      </c>
      <c r="AY179" s="162" t="s">
        <v>171</v>
      </c>
    </row>
    <row r="180" spans="2:65" s="1" customFormat="1" ht="24.2" customHeight="1" x14ac:dyDescent="0.2">
      <c r="B180" s="32"/>
      <c r="C180" s="168" t="s">
        <v>8</v>
      </c>
      <c r="D180" s="168" t="s">
        <v>193</v>
      </c>
      <c r="E180" s="169" t="s">
        <v>1668</v>
      </c>
      <c r="F180" s="170" t="s">
        <v>1669</v>
      </c>
      <c r="G180" s="171" t="s">
        <v>177</v>
      </c>
      <c r="H180" s="172">
        <v>136.5</v>
      </c>
      <c r="I180" s="173"/>
      <c r="J180" s="174">
        <f>ROUND(I180*H180,1)</f>
        <v>0</v>
      </c>
      <c r="K180" s="170" t="s">
        <v>178</v>
      </c>
      <c r="L180" s="175"/>
      <c r="M180" s="176" t="s">
        <v>1</v>
      </c>
      <c r="N180" s="177" t="s">
        <v>40</v>
      </c>
      <c r="P180" s="146">
        <f>O180*H180</f>
        <v>0</v>
      </c>
      <c r="Q180" s="146">
        <v>1.4E-2</v>
      </c>
      <c r="R180" s="146">
        <f>Q180*H180</f>
        <v>1.911</v>
      </c>
      <c r="S180" s="146">
        <v>0</v>
      </c>
      <c r="T180" s="147">
        <f>S180*H180</f>
        <v>0</v>
      </c>
      <c r="AR180" s="148" t="s">
        <v>361</v>
      </c>
      <c r="AT180" s="148" t="s">
        <v>193</v>
      </c>
      <c r="AU180" s="148" t="s">
        <v>82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19</v>
      </c>
      <c r="BK180" s="149">
        <f>ROUND(I180*H180,1)</f>
        <v>0</v>
      </c>
      <c r="BL180" s="17" t="s">
        <v>271</v>
      </c>
      <c r="BM180" s="148" t="s">
        <v>1670</v>
      </c>
    </row>
    <row r="181" spans="2:65" s="1" customFormat="1" ht="19.5" x14ac:dyDescent="0.2">
      <c r="B181" s="32"/>
      <c r="D181" s="150" t="s">
        <v>180</v>
      </c>
      <c r="F181" s="151" t="s">
        <v>1669</v>
      </c>
      <c r="I181" s="152"/>
      <c r="L181" s="32"/>
      <c r="M181" s="153"/>
      <c r="T181" s="56"/>
      <c r="AT181" s="17" t="s">
        <v>180</v>
      </c>
      <c r="AU181" s="17" t="s">
        <v>82</v>
      </c>
    </row>
    <row r="182" spans="2:65" s="12" customFormat="1" x14ac:dyDescent="0.2">
      <c r="B182" s="154"/>
      <c r="D182" s="150" t="s">
        <v>182</v>
      </c>
      <c r="E182" s="155" t="s">
        <v>1</v>
      </c>
      <c r="F182" s="156" t="s">
        <v>1671</v>
      </c>
      <c r="H182" s="157">
        <v>136.5</v>
      </c>
      <c r="I182" s="158"/>
      <c r="L182" s="154"/>
      <c r="M182" s="159"/>
      <c r="T182" s="160"/>
      <c r="AT182" s="155" t="s">
        <v>182</v>
      </c>
      <c r="AU182" s="155" t="s">
        <v>82</v>
      </c>
      <c r="AV182" s="12" t="s">
        <v>82</v>
      </c>
      <c r="AW182" s="12" t="s">
        <v>31</v>
      </c>
      <c r="AX182" s="12" t="s">
        <v>19</v>
      </c>
      <c r="AY182" s="155" t="s">
        <v>171</v>
      </c>
    </row>
    <row r="183" spans="2:65" s="1" customFormat="1" ht="24.2" customHeight="1" x14ac:dyDescent="0.2">
      <c r="B183" s="32"/>
      <c r="C183" s="137" t="s">
        <v>271</v>
      </c>
      <c r="D183" s="137" t="s">
        <v>174</v>
      </c>
      <c r="E183" s="138" t="s">
        <v>1672</v>
      </c>
      <c r="F183" s="139" t="s">
        <v>1673</v>
      </c>
      <c r="G183" s="140" t="s">
        <v>324</v>
      </c>
      <c r="H183" s="141">
        <v>7.3570000000000002</v>
      </c>
      <c r="I183" s="142"/>
      <c r="J183" s="143">
        <f>ROUND(I183*H183,1)</f>
        <v>0</v>
      </c>
      <c r="K183" s="139" t="s">
        <v>178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271</v>
      </c>
      <c r="BM183" s="148" t="s">
        <v>1674</v>
      </c>
    </row>
    <row r="184" spans="2:65" s="1" customFormat="1" ht="29.25" x14ac:dyDescent="0.2">
      <c r="B184" s="32"/>
      <c r="D184" s="150" t="s">
        <v>180</v>
      </c>
      <c r="F184" s="151" t="s">
        <v>1675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1" customFormat="1" ht="22.9" customHeight="1" x14ac:dyDescent="0.2">
      <c r="B185" s="125"/>
      <c r="D185" s="126" t="s">
        <v>74</v>
      </c>
      <c r="E185" s="135" t="s">
        <v>404</v>
      </c>
      <c r="F185" s="135" t="s">
        <v>405</v>
      </c>
      <c r="I185" s="128"/>
      <c r="J185" s="136">
        <f>BK185</f>
        <v>0</v>
      </c>
      <c r="L185" s="125"/>
      <c r="M185" s="130"/>
      <c r="P185" s="131">
        <f>SUM(P186:P191)</f>
        <v>0</v>
      </c>
      <c r="R185" s="131">
        <f>SUM(R186:R191)</f>
        <v>9.9959999999999997E-3</v>
      </c>
      <c r="T185" s="132">
        <f>SUM(T186:T191)</f>
        <v>0</v>
      </c>
      <c r="AR185" s="126" t="s">
        <v>82</v>
      </c>
      <c r="AT185" s="133" t="s">
        <v>74</v>
      </c>
      <c r="AU185" s="133" t="s">
        <v>19</v>
      </c>
      <c r="AY185" s="126" t="s">
        <v>171</v>
      </c>
      <c r="BK185" s="134">
        <f>SUM(BK186:BK191)</f>
        <v>0</v>
      </c>
    </row>
    <row r="186" spans="2:65" s="1" customFormat="1" ht="24.2" customHeight="1" x14ac:dyDescent="0.2">
      <c r="B186" s="32"/>
      <c r="C186" s="137" t="s">
        <v>276</v>
      </c>
      <c r="D186" s="137" t="s">
        <v>174</v>
      </c>
      <c r="E186" s="138" t="s">
        <v>558</v>
      </c>
      <c r="F186" s="139" t="s">
        <v>559</v>
      </c>
      <c r="G186" s="140" t="s">
        <v>202</v>
      </c>
      <c r="H186" s="141">
        <v>7</v>
      </c>
      <c r="I186" s="142"/>
      <c r="J186" s="143">
        <f>ROUND(I186*H186,1)</f>
        <v>0</v>
      </c>
      <c r="K186" s="139" t="s">
        <v>178</v>
      </c>
      <c r="L186" s="32"/>
      <c r="M186" s="144" t="s">
        <v>1</v>
      </c>
      <c r="N186" s="145" t="s">
        <v>40</v>
      </c>
      <c r="P186" s="146">
        <f>O186*H186</f>
        <v>0</v>
      </c>
      <c r="Q186" s="146">
        <v>1.428E-3</v>
      </c>
      <c r="R186" s="146">
        <f>Q186*H186</f>
        <v>9.9959999999999997E-3</v>
      </c>
      <c r="S186" s="146">
        <v>0</v>
      </c>
      <c r="T186" s="147">
        <f>S186*H186</f>
        <v>0</v>
      </c>
      <c r="AR186" s="148" t="s">
        <v>271</v>
      </c>
      <c r="AT186" s="148" t="s">
        <v>174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271</v>
      </c>
      <c r="BM186" s="148" t="s">
        <v>1676</v>
      </c>
    </row>
    <row r="187" spans="2:65" s="1" customFormat="1" ht="19.5" x14ac:dyDescent="0.2">
      <c r="B187" s="32"/>
      <c r="D187" s="150" t="s">
        <v>180</v>
      </c>
      <c r="F187" s="151" t="s">
        <v>561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2" customFormat="1" x14ac:dyDescent="0.2">
      <c r="B188" s="154"/>
      <c r="D188" s="150" t="s">
        <v>182</v>
      </c>
      <c r="E188" s="155" t="s">
        <v>1</v>
      </c>
      <c r="F188" s="156" t="s">
        <v>1677</v>
      </c>
      <c r="H188" s="157">
        <v>7</v>
      </c>
      <c r="I188" s="158"/>
      <c r="L188" s="154"/>
      <c r="M188" s="159"/>
      <c r="T188" s="160"/>
      <c r="AT188" s="155" t="s">
        <v>182</v>
      </c>
      <c r="AU188" s="155" t="s">
        <v>82</v>
      </c>
      <c r="AV188" s="12" t="s">
        <v>82</v>
      </c>
      <c r="AW188" s="12" t="s">
        <v>31</v>
      </c>
      <c r="AX188" s="12" t="s">
        <v>75</v>
      </c>
      <c r="AY188" s="155" t="s">
        <v>171</v>
      </c>
    </row>
    <row r="189" spans="2:65" s="13" customFormat="1" x14ac:dyDescent="0.2">
      <c r="B189" s="161"/>
      <c r="D189" s="150" t="s">
        <v>182</v>
      </c>
      <c r="E189" s="162" t="s">
        <v>1</v>
      </c>
      <c r="F189" s="163" t="s">
        <v>183</v>
      </c>
      <c r="H189" s="164">
        <v>7</v>
      </c>
      <c r="I189" s="165"/>
      <c r="L189" s="161"/>
      <c r="M189" s="166"/>
      <c r="T189" s="167"/>
      <c r="AT189" s="162" t="s">
        <v>182</v>
      </c>
      <c r="AU189" s="162" t="s">
        <v>82</v>
      </c>
      <c r="AV189" s="13" t="s">
        <v>107</v>
      </c>
      <c r="AW189" s="13" t="s">
        <v>31</v>
      </c>
      <c r="AX189" s="13" t="s">
        <v>19</v>
      </c>
      <c r="AY189" s="162" t="s">
        <v>171</v>
      </c>
    </row>
    <row r="190" spans="2:65" s="1" customFormat="1" ht="24.2" customHeight="1" x14ac:dyDescent="0.2">
      <c r="B190" s="32"/>
      <c r="C190" s="137" t="s">
        <v>284</v>
      </c>
      <c r="D190" s="137" t="s">
        <v>174</v>
      </c>
      <c r="E190" s="138" t="s">
        <v>1678</v>
      </c>
      <c r="F190" s="139" t="s">
        <v>1679</v>
      </c>
      <c r="G190" s="140" t="s">
        <v>324</v>
      </c>
      <c r="H190" s="141">
        <v>0.01</v>
      </c>
      <c r="I190" s="142"/>
      <c r="J190" s="143">
        <f>ROUND(I190*H190,1)</f>
        <v>0</v>
      </c>
      <c r="K190" s="139" t="s">
        <v>178</v>
      </c>
      <c r="L190" s="32"/>
      <c r="M190" s="144" t="s">
        <v>1</v>
      </c>
      <c r="N190" s="145" t="s">
        <v>40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271</v>
      </c>
      <c r="AT190" s="148" t="s">
        <v>174</v>
      </c>
      <c r="AU190" s="148" t="s">
        <v>82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19</v>
      </c>
      <c r="BK190" s="149">
        <f>ROUND(I190*H190,1)</f>
        <v>0</v>
      </c>
      <c r="BL190" s="17" t="s">
        <v>271</v>
      </c>
      <c r="BM190" s="148" t="s">
        <v>1680</v>
      </c>
    </row>
    <row r="191" spans="2:65" s="1" customFormat="1" ht="29.25" x14ac:dyDescent="0.2">
      <c r="B191" s="32"/>
      <c r="D191" s="150" t="s">
        <v>180</v>
      </c>
      <c r="F191" s="151" t="s">
        <v>1681</v>
      </c>
      <c r="I191" s="152"/>
      <c r="L191" s="32"/>
      <c r="M191" s="153"/>
      <c r="T191" s="56"/>
      <c r="AT191" s="17" t="s">
        <v>180</v>
      </c>
      <c r="AU191" s="17" t="s">
        <v>82</v>
      </c>
    </row>
    <row r="192" spans="2:65" s="11" customFormat="1" ht="25.9" customHeight="1" x14ac:dyDescent="0.2">
      <c r="B192" s="125"/>
      <c r="D192" s="126" t="s">
        <v>74</v>
      </c>
      <c r="E192" s="127" t="s">
        <v>637</v>
      </c>
      <c r="F192" s="127" t="s">
        <v>638</v>
      </c>
      <c r="I192" s="128"/>
      <c r="J192" s="129">
        <f>BK192</f>
        <v>0</v>
      </c>
      <c r="L192" s="125"/>
      <c r="M192" s="130"/>
      <c r="P192" s="131">
        <f>SUM(P193:P195)</f>
        <v>0</v>
      </c>
      <c r="R192" s="131">
        <f>SUM(R193:R195)</f>
        <v>0</v>
      </c>
      <c r="T192" s="132">
        <f>SUM(T193:T195)</f>
        <v>0</v>
      </c>
      <c r="AR192" s="126" t="s">
        <v>111</v>
      </c>
      <c r="AT192" s="133" t="s">
        <v>74</v>
      </c>
      <c r="AU192" s="133" t="s">
        <v>75</v>
      </c>
      <c r="AY192" s="126" t="s">
        <v>171</v>
      </c>
      <c r="BK192" s="134">
        <f>SUM(BK193:BK195)</f>
        <v>0</v>
      </c>
    </row>
    <row r="193" spans="2:65" s="1" customFormat="1" ht="21.75" customHeight="1" x14ac:dyDescent="0.2">
      <c r="B193" s="32"/>
      <c r="C193" s="137" t="s">
        <v>314</v>
      </c>
      <c r="D193" s="137" t="s">
        <v>174</v>
      </c>
      <c r="E193" s="138" t="s">
        <v>640</v>
      </c>
      <c r="F193" s="139" t="s">
        <v>641</v>
      </c>
      <c r="G193" s="140" t="s">
        <v>642</v>
      </c>
      <c r="H193" s="141">
        <v>40</v>
      </c>
      <c r="I193" s="142"/>
      <c r="J193" s="143">
        <f>ROUND(I193*H193,1)</f>
        <v>0</v>
      </c>
      <c r="K193" s="139" t="s">
        <v>178</v>
      </c>
      <c r="L193" s="32"/>
      <c r="M193" s="144" t="s">
        <v>1</v>
      </c>
      <c r="N193" s="145" t="s">
        <v>40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643</v>
      </c>
      <c r="AT193" s="148" t="s">
        <v>174</v>
      </c>
      <c r="AU193" s="148" t="s">
        <v>19</v>
      </c>
      <c r="AY193" s="17" t="s">
        <v>171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19</v>
      </c>
      <c r="BK193" s="149">
        <f>ROUND(I193*H193,1)</f>
        <v>0</v>
      </c>
      <c r="BL193" s="17" t="s">
        <v>643</v>
      </c>
      <c r="BM193" s="148" t="s">
        <v>1682</v>
      </c>
    </row>
    <row r="194" spans="2:65" s="1" customFormat="1" ht="19.5" x14ac:dyDescent="0.2">
      <c r="B194" s="32"/>
      <c r="D194" s="150" t="s">
        <v>180</v>
      </c>
      <c r="F194" s="151" t="s">
        <v>645</v>
      </c>
      <c r="I194" s="152"/>
      <c r="L194" s="32"/>
      <c r="M194" s="153"/>
      <c r="T194" s="56"/>
      <c r="AT194" s="17" t="s">
        <v>180</v>
      </c>
      <c r="AU194" s="17" t="s">
        <v>19</v>
      </c>
    </row>
    <row r="195" spans="2:65" s="12" customFormat="1" ht="22.5" x14ac:dyDescent="0.2">
      <c r="B195" s="154"/>
      <c r="D195" s="150" t="s">
        <v>182</v>
      </c>
      <c r="E195" s="155" t="s">
        <v>1</v>
      </c>
      <c r="F195" s="156" t="s">
        <v>1683</v>
      </c>
      <c r="H195" s="157">
        <v>40</v>
      </c>
      <c r="I195" s="158"/>
      <c r="L195" s="154"/>
      <c r="M195" s="188"/>
      <c r="N195" s="189"/>
      <c r="O195" s="189"/>
      <c r="P195" s="189"/>
      <c r="Q195" s="189"/>
      <c r="R195" s="189"/>
      <c r="S195" s="189"/>
      <c r="T195" s="190"/>
      <c r="AT195" s="155" t="s">
        <v>182</v>
      </c>
      <c r="AU195" s="155" t="s">
        <v>19</v>
      </c>
      <c r="AV195" s="12" t="s">
        <v>82</v>
      </c>
      <c r="AW195" s="12" t="s">
        <v>31</v>
      </c>
      <c r="AX195" s="12" t="s">
        <v>19</v>
      </c>
      <c r="AY195" s="155" t="s">
        <v>171</v>
      </c>
    </row>
    <row r="196" spans="2:65" s="1" customFormat="1" ht="6.95" customHeight="1" x14ac:dyDescent="0.2"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32"/>
    </row>
  </sheetData>
  <sheetProtection algorithmName="SHA-512" hashValue="1mAK3mSZBSfQj8bjnFRAkdvDvsKbag07xgDYtFDZyLJ+rRIjZbhr98EKiZdh6Xei8XEHr0NcY/7XmbRoBnk9xA==" saltValue="Jjy3Lrqt01C4Z6Xy7LJH8w==" spinCount="100000" sheet="1" objects="1" scenarios="1" formatColumns="0" formatRows="0" autoFilter="0"/>
  <autoFilter ref="C128:K195" xr:uid="{00000000-0009-0000-0000-000009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38"/>
  <sheetViews>
    <sheetView showGridLines="0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113</v>
      </c>
      <c r="AZ2" s="93" t="s">
        <v>1684</v>
      </c>
      <c r="BA2" s="93" t="s">
        <v>1685</v>
      </c>
      <c r="BB2" s="93" t="s">
        <v>1</v>
      </c>
      <c r="BC2" s="93" t="s">
        <v>1686</v>
      </c>
      <c r="BD2" s="93" t="s">
        <v>82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93" t="s">
        <v>1687</v>
      </c>
      <c r="BA3" s="93" t="s">
        <v>1688</v>
      </c>
      <c r="BB3" s="93" t="s">
        <v>1</v>
      </c>
      <c r="BC3" s="93" t="s">
        <v>1689</v>
      </c>
      <c r="BD3" s="93" t="s">
        <v>82</v>
      </c>
    </row>
    <row r="4" spans="2:5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  <c r="AZ4" s="93" t="s">
        <v>1690</v>
      </c>
      <c r="BA4" s="93" t="s">
        <v>1691</v>
      </c>
      <c r="BB4" s="93" t="s">
        <v>1</v>
      </c>
      <c r="BC4" s="93" t="s">
        <v>1692</v>
      </c>
      <c r="BD4" s="93" t="s">
        <v>82</v>
      </c>
    </row>
    <row r="5" spans="2:56" ht="6.95" customHeight="1" x14ac:dyDescent="0.2">
      <c r="B5" s="20"/>
      <c r="L5" s="20"/>
      <c r="AZ5" s="93" t="s">
        <v>1693</v>
      </c>
      <c r="BA5" s="93" t="s">
        <v>1694</v>
      </c>
      <c r="BB5" s="93" t="s">
        <v>1</v>
      </c>
      <c r="BC5" s="93" t="s">
        <v>1588</v>
      </c>
      <c r="BD5" s="93" t="s">
        <v>82</v>
      </c>
    </row>
    <row r="6" spans="2:56" ht="12" customHeight="1" x14ac:dyDescent="0.2">
      <c r="B6" s="20"/>
      <c r="D6" s="27" t="s">
        <v>16</v>
      </c>
      <c r="L6" s="20"/>
      <c r="AZ6" s="93" t="s">
        <v>1695</v>
      </c>
      <c r="BA6" s="93" t="s">
        <v>1696</v>
      </c>
      <c r="BB6" s="93" t="s">
        <v>1</v>
      </c>
      <c r="BC6" s="93" t="s">
        <v>1697</v>
      </c>
      <c r="BD6" s="93" t="s">
        <v>82</v>
      </c>
    </row>
    <row r="7" spans="2:5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56" s="1" customFormat="1" ht="12" customHeight="1" x14ac:dyDescent="0.2">
      <c r="B8" s="32"/>
      <c r="D8" s="27" t="s">
        <v>139</v>
      </c>
      <c r="L8" s="32"/>
    </row>
    <row r="9" spans="2:56" s="1" customFormat="1" ht="16.5" customHeight="1" x14ac:dyDescent="0.2">
      <c r="B9" s="32"/>
      <c r="E9" s="221" t="s">
        <v>1698</v>
      </c>
      <c r="F9" s="248"/>
      <c r="G9" s="248"/>
      <c r="H9" s="248"/>
      <c r="L9" s="32"/>
    </row>
    <row r="10" spans="2:56" s="1" customFormat="1" x14ac:dyDescent="0.2">
      <c r="B10" s="32"/>
      <c r="L10" s="32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5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205"/>
      <c r="L12" s="32"/>
    </row>
    <row r="13" spans="2:56" s="1" customFormat="1" ht="10.9" customHeight="1" x14ac:dyDescent="0.2">
      <c r="B13" s="32"/>
      <c r="L13" s="32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</row>
    <row r="15" spans="2:56" s="1" customFormat="1" ht="18" customHeight="1" x14ac:dyDescent="0.2">
      <c r="B15" s="32"/>
      <c r="E15" s="25" t="s">
        <v>25</v>
      </c>
      <c r="I15" s="27" t="s">
        <v>26</v>
      </c>
      <c r="J15" s="25" t="s">
        <v>1</v>
      </c>
      <c r="L15" s="32"/>
    </row>
    <row r="16" spans="2:5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27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51" t="str">
        <f>'Rekapitulace stavby'!E14</f>
        <v>Vyplň údaj</v>
      </c>
      <c r="F18" s="239"/>
      <c r="G18" s="239"/>
      <c r="H18" s="239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32</v>
      </c>
      <c r="I23" s="27" t="s">
        <v>24</v>
      </c>
      <c r="J23" s="25" t="s">
        <v>1</v>
      </c>
      <c r="L23" s="32"/>
    </row>
    <row r="24" spans="2:12" s="1" customFormat="1" ht="18" customHeight="1" x14ac:dyDescent="0.2">
      <c r="B24" s="32"/>
      <c r="E24" s="25" t="s">
        <v>33</v>
      </c>
      <c r="I24" s="27" t="s">
        <v>26</v>
      </c>
      <c r="J24" s="25" t="s">
        <v>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34</v>
      </c>
      <c r="L26" s="32"/>
    </row>
    <row r="27" spans="2:12" s="7" customFormat="1" ht="16.5" customHeight="1" x14ac:dyDescent="0.2">
      <c r="B27" s="95"/>
      <c r="E27" s="243" t="s">
        <v>1</v>
      </c>
      <c r="F27" s="243"/>
      <c r="G27" s="243"/>
      <c r="H27" s="243"/>
      <c r="L27" s="95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6" t="s">
        <v>35</v>
      </c>
      <c r="J30" s="66">
        <f>ROUND(J127, 1)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55" t="s">
        <v>39</v>
      </c>
      <c r="E33" s="27" t="s">
        <v>40</v>
      </c>
      <c r="F33" s="86">
        <f>ROUND((SUM(BE127:BE337)),  1)</f>
        <v>0</v>
      </c>
      <c r="I33" s="97">
        <v>0.21</v>
      </c>
      <c r="J33" s="86">
        <f>ROUND(((SUM(BE127:BE337))*I33),  1)</f>
        <v>0</v>
      </c>
      <c r="L33" s="32"/>
    </row>
    <row r="34" spans="2:12" s="1" customFormat="1" ht="14.45" customHeight="1" x14ac:dyDescent="0.2">
      <c r="B34" s="32"/>
      <c r="E34" s="27" t="s">
        <v>41</v>
      </c>
      <c r="F34" s="86">
        <f>ROUND((SUM(BF127:BF337)),  1)</f>
        <v>0</v>
      </c>
      <c r="I34" s="97">
        <v>0.15</v>
      </c>
      <c r="J34" s="86">
        <f>ROUND(((SUM(BF127:BF337))*I34),  1)</f>
        <v>0</v>
      </c>
      <c r="L34" s="32"/>
    </row>
    <row r="35" spans="2:12" s="1" customFormat="1" ht="14.45" hidden="1" customHeight="1" x14ac:dyDescent="0.2">
      <c r="B35" s="32"/>
      <c r="E35" s="27" t="s">
        <v>42</v>
      </c>
      <c r="F35" s="86">
        <f>ROUND((SUM(BG127:BG337)),  1)</f>
        <v>0</v>
      </c>
      <c r="I35" s="97">
        <v>0.21</v>
      </c>
      <c r="J35" s="86">
        <f>0</f>
        <v>0</v>
      </c>
      <c r="L35" s="32"/>
    </row>
    <row r="36" spans="2:12" s="1" customFormat="1" ht="14.45" hidden="1" customHeight="1" x14ac:dyDescent="0.2">
      <c r="B36" s="32"/>
      <c r="E36" s="27" t="s">
        <v>43</v>
      </c>
      <c r="F36" s="86">
        <f>ROUND((SUM(BH127:BH337)),  1)</f>
        <v>0</v>
      </c>
      <c r="I36" s="97">
        <v>0.15</v>
      </c>
      <c r="J36" s="86">
        <f>0</f>
        <v>0</v>
      </c>
      <c r="L36" s="32"/>
    </row>
    <row r="37" spans="2:12" s="1" customFormat="1" ht="14.45" hidden="1" customHeight="1" x14ac:dyDescent="0.2">
      <c r="B37" s="32"/>
      <c r="E37" s="27" t="s">
        <v>44</v>
      </c>
      <c r="F37" s="86">
        <f>ROUND((SUM(BI127:BI337)),  1)</f>
        <v>0</v>
      </c>
      <c r="I37" s="97">
        <v>0</v>
      </c>
      <c r="J37" s="86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143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47" s="1" customFormat="1" ht="12" customHeight="1" x14ac:dyDescent="0.2">
      <c r="B86" s="32"/>
      <c r="C86" s="27" t="s">
        <v>139</v>
      </c>
      <c r="L86" s="32"/>
    </row>
    <row r="87" spans="2:47" s="1" customFormat="1" ht="16.5" customHeight="1" x14ac:dyDescent="0.2">
      <c r="B87" s="32"/>
      <c r="E87" s="221" t="str">
        <f>E9</f>
        <v>4 - SO 04 Zpevněné plochy a zemní práce</v>
      </c>
      <c r="F87" s="248"/>
      <c r="G87" s="248"/>
      <c r="H87" s="248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/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23</v>
      </c>
      <c r="F91" s="25" t="str">
        <f>E15</f>
        <v>Pardubický kraj, Komenského nám. 125, Pardubice</v>
      </c>
      <c r="I91" s="27" t="s">
        <v>29</v>
      </c>
      <c r="J91" s="30" t="str">
        <f>E21</f>
        <v>ILB prostav s.r.o., Na Kopci 316, Mikulovice</v>
      </c>
      <c r="L91" s="32"/>
    </row>
    <row r="92" spans="2:47" s="1" customFormat="1" ht="15.2" customHeight="1" x14ac:dyDescent="0.2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V. Švehla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6" t="s">
        <v>144</v>
      </c>
      <c r="D94" s="98"/>
      <c r="E94" s="98"/>
      <c r="F94" s="98"/>
      <c r="G94" s="98"/>
      <c r="H94" s="98"/>
      <c r="I94" s="98"/>
      <c r="J94" s="107" t="s">
        <v>145</v>
      </c>
      <c r="K94" s="98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8" t="s">
        <v>146</v>
      </c>
      <c r="J96" s="66">
        <f>J127</f>
        <v>0</v>
      </c>
      <c r="L96" s="32"/>
      <c r="AU96" s="17" t="s">
        <v>147</v>
      </c>
    </row>
    <row r="97" spans="2:12" s="8" customFormat="1" ht="24.95" customHeight="1" x14ac:dyDescent="0.2">
      <c r="B97" s="109"/>
      <c r="D97" s="110" t="s">
        <v>148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2:12" s="9" customFormat="1" ht="19.899999999999999" customHeight="1" x14ac:dyDescent="0.2">
      <c r="B98" s="113"/>
      <c r="D98" s="114" t="s">
        <v>786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2:12" s="9" customFormat="1" ht="19.899999999999999" customHeight="1" x14ac:dyDescent="0.2">
      <c r="B99" s="113"/>
      <c r="D99" s="114" t="s">
        <v>1699</v>
      </c>
      <c r="E99" s="115"/>
      <c r="F99" s="115"/>
      <c r="G99" s="115"/>
      <c r="H99" s="115"/>
      <c r="I99" s="115"/>
      <c r="J99" s="116">
        <f>J210</f>
        <v>0</v>
      </c>
      <c r="L99" s="113"/>
    </row>
    <row r="100" spans="2:12" s="9" customFormat="1" ht="19.899999999999999" customHeight="1" x14ac:dyDescent="0.2">
      <c r="B100" s="113"/>
      <c r="D100" s="114" t="s">
        <v>1114</v>
      </c>
      <c r="E100" s="115"/>
      <c r="F100" s="115"/>
      <c r="G100" s="115"/>
      <c r="H100" s="115"/>
      <c r="I100" s="115"/>
      <c r="J100" s="116">
        <f>J229</f>
        <v>0</v>
      </c>
      <c r="L100" s="113"/>
    </row>
    <row r="101" spans="2:12" s="9" customFormat="1" ht="19.899999999999999" customHeight="1" x14ac:dyDescent="0.2">
      <c r="B101" s="113"/>
      <c r="D101" s="114" t="s">
        <v>1700</v>
      </c>
      <c r="E101" s="115"/>
      <c r="F101" s="115"/>
      <c r="G101" s="115"/>
      <c r="H101" s="115"/>
      <c r="I101" s="115"/>
      <c r="J101" s="116">
        <f>J238</f>
        <v>0</v>
      </c>
      <c r="L101" s="113"/>
    </row>
    <row r="102" spans="2:12" s="9" customFormat="1" ht="19.899999999999999" customHeight="1" x14ac:dyDescent="0.2">
      <c r="B102" s="113"/>
      <c r="D102" s="114" t="s">
        <v>788</v>
      </c>
      <c r="E102" s="115"/>
      <c r="F102" s="115"/>
      <c r="G102" s="115"/>
      <c r="H102" s="115"/>
      <c r="I102" s="115"/>
      <c r="J102" s="116">
        <f>J270</f>
        <v>0</v>
      </c>
      <c r="L102" s="113"/>
    </row>
    <row r="103" spans="2:12" s="9" customFormat="1" ht="19.899999999999999" customHeight="1" x14ac:dyDescent="0.2">
      <c r="B103" s="113"/>
      <c r="D103" s="114" t="s">
        <v>150</v>
      </c>
      <c r="E103" s="115"/>
      <c r="F103" s="115"/>
      <c r="G103" s="115"/>
      <c r="H103" s="115"/>
      <c r="I103" s="115"/>
      <c r="J103" s="116">
        <f>J286</f>
        <v>0</v>
      </c>
      <c r="L103" s="113"/>
    </row>
    <row r="104" spans="2:12" s="9" customFormat="1" ht="19.899999999999999" customHeight="1" x14ac:dyDescent="0.2">
      <c r="B104" s="113"/>
      <c r="D104" s="114" t="s">
        <v>151</v>
      </c>
      <c r="E104" s="115"/>
      <c r="F104" s="115"/>
      <c r="G104" s="115"/>
      <c r="H104" s="115"/>
      <c r="I104" s="115"/>
      <c r="J104" s="116">
        <f>J318</f>
        <v>0</v>
      </c>
      <c r="L104" s="113"/>
    </row>
    <row r="105" spans="2:12" s="9" customFormat="1" ht="19.899999999999999" customHeight="1" x14ac:dyDescent="0.2">
      <c r="B105" s="113"/>
      <c r="D105" s="114" t="s">
        <v>152</v>
      </c>
      <c r="E105" s="115"/>
      <c r="F105" s="115"/>
      <c r="G105" s="115"/>
      <c r="H105" s="115"/>
      <c r="I105" s="115"/>
      <c r="J105" s="116">
        <f>J330</f>
        <v>0</v>
      </c>
      <c r="L105" s="113"/>
    </row>
    <row r="106" spans="2:12" s="8" customFormat="1" ht="24.95" customHeight="1" x14ac:dyDescent="0.2">
      <c r="B106" s="109"/>
      <c r="D106" s="110" t="s">
        <v>153</v>
      </c>
      <c r="E106" s="111"/>
      <c r="F106" s="111"/>
      <c r="G106" s="111"/>
      <c r="H106" s="111"/>
      <c r="I106" s="111"/>
      <c r="J106" s="112">
        <f>J333</f>
        <v>0</v>
      </c>
      <c r="L106" s="109"/>
    </row>
    <row r="107" spans="2:12" s="9" customFormat="1" ht="19.899999999999999" customHeight="1" x14ac:dyDescent="0.2">
      <c r="B107" s="113"/>
      <c r="D107" s="114" t="s">
        <v>429</v>
      </c>
      <c r="E107" s="115"/>
      <c r="F107" s="115"/>
      <c r="G107" s="115"/>
      <c r="H107" s="115"/>
      <c r="I107" s="115"/>
      <c r="J107" s="116">
        <f>J334</f>
        <v>0</v>
      </c>
      <c r="L107" s="113"/>
    </row>
    <row r="108" spans="2:12" s="1" customFormat="1" ht="21.75" customHeight="1" x14ac:dyDescent="0.2">
      <c r="B108" s="32"/>
      <c r="L108" s="32"/>
    </row>
    <row r="109" spans="2:12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5" customHeight="1" x14ac:dyDescent="0.2">
      <c r="B114" s="32"/>
      <c r="C114" s="21" t="s">
        <v>156</v>
      </c>
      <c r="L114" s="32"/>
    </row>
    <row r="115" spans="2:63" s="1" customFormat="1" ht="6.95" customHeight="1" x14ac:dyDescent="0.2">
      <c r="B115" s="32"/>
      <c r="L115" s="32"/>
    </row>
    <row r="116" spans="2:63" s="1" customFormat="1" ht="12" customHeight="1" x14ac:dyDescent="0.2">
      <c r="B116" s="32"/>
      <c r="C116" s="27" t="s">
        <v>16</v>
      </c>
      <c r="L116" s="32"/>
    </row>
    <row r="117" spans="2:63" s="1" customFormat="1" ht="16.5" customHeight="1" x14ac:dyDescent="0.2">
      <c r="B117" s="32"/>
      <c r="E117" s="249" t="str">
        <f>E7</f>
        <v>Gymnázium a grafická SOŠ Přelouč - rekonstrukce střech a sanace suterénu</v>
      </c>
      <c r="F117" s="250"/>
      <c r="G117" s="250"/>
      <c r="H117" s="250"/>
      <c r="L117" s="32"/>
    </row>
    <row r="118" spans="2:63" s="1" customFormat="1" ht="12" customHeight="1" x14ac:dyDescent="0.2">
      <c r="B118" s="32"/>
      <c r="C118" s="27" t="s">
        <v>139</v>
      </c>
      <c r="L118" s="32"/>
    </row>
    <row r="119" spans="2:63" s="1" customFormat="1" ht="16.5" customHeight="1" x14ac:dyDescent="0.2">
      <c r="B119" s="32"/>
      <c r="E119" s="221" t="str">
        <f>E9</f>
        <v>4 - SO 04 Zpevněné plochy a zemní práce</v>
      </c>
      <c r="F119" s="248"/>
      <c r="G119" s="248"/>
      <c r="H119" s="248"/>
      <c r="L119" s="32"/>
    </row>
    <row r="120" spans="2:63" s="1" customFormat="1" ht="6.95" customHeight="1" x14ac:dyDescent="0.2">
      <c r="B120" s="32"/>
      <c r="L120" s="32"/>
    </row>
    <row r="121" spans="2:63" s="1" customFormat="1" ht="12" customHeight="1" x14ac:dyDescent="0.2">
      <c r="B121" s="32"/>
      <c r="C121" s="27" t="s">
        <v>20</v>
      </c>
      <c r="F121" s="25" t="str">
        <f>F12</f>
        <v>Přelouč</v>
      </c>
      <c r="I121" s="27" t="s">
        <v>22</v>
      </c>
      <c r="J121" s="52" t="str">
        <f>IF(J12="","",J12)</f>
        <v/>
      </c>
      <c r="L121" s="32"/>
    </row>
    <row r="122" spans="2:63" s="1" customFormat="1" ht="6.95" customHeight="1" x14ac:dyDescent="0.2">
      <c r="B122" s="32"/>
      <c r="L122" s="32"/>
    </row>
    <row r="123" spans="2:63" s="1" customFormat="1" ht="25.7" customHeight="1" x14ac:dyDescent="0.2">
      <c r="B123" s="32"/>
      <c r="C123" s="27" t="s">
        <v>23</v>
      </c>
      <c r="F123" s="25" t="str">
        <f>E15</f>
        <v>Pardubický kraj, Komenského nám. 125, Pardubice</v>
      </c>
      <c r="I123" s="27" t="s">
        <v>29</v>
      </c>
      <c r="J123" s="30" t="str">
        <f>E21</f>
        <v>ILB prostav s.r.o., Na Kopci 316, Mikulovice</v>
      </c>
      <c r="L123" s="32"/>
    </row>
    <row r="124" spans="2:63" s="1" customFormat="1" ht="15.2" customHeight="1" x14ac:dyDescent="0.2">
      <c r="B124" s="32"/>
      <c r="C124" s="27" t="s">
        <v>27</v>
      </c>
      <c r="F124" s="25" t="str">
        <f>IF(E18="","",E18)</f>
        <v>Vyplň údaj</v>
      </c>
      <c r="I124" s="27" t="s">
        <v>32</v>
      </c>
      <c r="J124" s="30" t="str">
        <f>E24</f>
        <v>ing. V. Švehla</v>
      </c>
      <c r="L124" s="32"/>
    </row>
    <row r="125" spans="2:63" s="1" customFormat="1" ht="10.35" customHeight="1" x14ac:dyDescent="0.2">
      <c r="B125" s="32"/>
      <c r="L125" s="32"/>
    </row>
    <row r="126" spans="2:63" s="10" customFormat="1" ht="29.25" customHeight="1" x14ac:dyDescent="0.2">
      <c r="B126" s="117"/>
      <c r="C126" s="118" t="s">
        <v>157</v>
      </c>
      <c r="D126" s="119" t="s">
        <v>60</v>
      </c>
      <c r="E126" s="119" t="s">
        <v>56</v>
      </c>
      <c r="F126" s="119" t="s">
        <v>57</v>
      </c>
      <c r="G126" s="119" t="s">
        <v>158</v>
      </c>
      <c r="H126" s="119" t="s">
        <v>159</v>
      </c>
      <c r="I126" s="119" t="s">
        <v>160</v>
      </c>
      <c r="J126" s="119" t="s">
        <v>145</v>
      </c>
      <c r="K126" s="120" t="s">
        <v>161</v>
      </c>
      <c r="L126" s="117"/>
      <c r="M126" s="59" t="s">
        <v>1</v>
      </c>
      <c r="N126" s="60" t="s">
        <v>39</v>
      </c>
      <c r="O126" s="60" t="s">
        <v>162</v>
      </c>
      <c r="P126" s="60" t="s">
        <v>163</v>
      </c>
      <c r="Q126" s="60" t="s">
        <v>164</v>
      </c>
      <c r="R126" s="60" t="s">
        <v>165</v>
      </c>
      <c r="S126" s="60" t="s">
        <v>166</v>
      </c>
      <c r="T126" s="61" t="s">
        <v>167</v>
      </c>
    </row>
    <row r="127" spans="2:63" s="1" customFormat="1" ht="22.9" customHeight="1" x14ac:dyDescent="0.25">
      <c r="B127" s="32"/>
      <c r="C127" s="64" t="s">
        <v>168</v>
      </c>
      <c r="J127" s="121">
        <f>BK127</f>
        <v>0</v>
      </c>
      <c r="L127" s="32"/>
      <c r="M127" s="62"/>
      <c r="N127" s="53"/>
      <c r="O127" s="53"/>
      <c r="P127" s="122">
        <f>P128+P333</f>
        <v>0</v>
      </c>
      <c r="Q127" s="53"/>
      <c r="R127" s="122">
        <f>R128+R333</f>
        <v>410.93629897999995</v>
      </c>
      <c r="S127" s="53"/>
      <c r="T127" s="123">
        <f>T128+T333</f>
        <v>270.40309999999999</v>
      </c>
      <c r="AT127" s="17" t="s">
        <v>74</v>
      </c>
      <c r="AU127" s="17" t="s">
        <v>147</v>
      </c>
      <c r="BK127" s="124">
        <f>BK128+BK333</f>
        <v>0</v>
      </c>
    </row>
    <row r="128" spans="2:63" s="11" customFormat="1" ht="25.9" customHeight="1" x14ac:dyDescent="0.2">
      <c r="B128" s="125"/>
      <c r="D128" s="126" t="s">
        <v>74</v>
      </c>
      <c r="E128" s="127" t="s">
        <v>169</v>
      </c>
      <c r="F128" s="127" t="s">
        <v>170</v>
      </c>
      <c r="I128" s="128"/>
      <c r="J128" s="129">
        <f>BK128</f>
        <v>0</v>
      </c>
      <c r="L128" s="125"/>
      <c r="M128" s="130"/>
      <c r="P128" s="131">
        <f>P129+P210+P229+P238+P270+P286+P318+P330</f>
        <v>0</v>
      </c>
      <c r="R128" s="131">
        <f>R129+R210+R229+R238+R270+R286+R318+R330</f>
        <v>410.93629897999995</v>
      </c>
      <c r="T128" s="132">
        <f>T129+T210+T229+T238+T270+T286+T318+T330</f>
        <v>270.05309999999997</v>
      </c>
      <c r="AR128" s="126" t="s">
        <v>19</v>
      </c>
      <c r="AT128" s="133" t="s">
        <v>74</v>
      </c>
      <c r="AU128" s="133" t="s">
        <v>75</v>
      </c>
      <c r="AY128" s="126" t="s">
        <v>171</v>
      </c>
      <c r="BK128" s="134">
        <f>BK129+BK210+BK229+BK238+BK270+BK286+BK318+BK330</f>
        <v>0</v>
      </c>
    </row>
    <row r="129" spans="2:65" s="11" customFormat="1" ht="22.9" customHeight="1" x14ac:dyDescent="0.2">
      <c r="B129" s="125"/>
      <c r="D129" s="126" t="s">
        <v>74</v>
      </c>
      <c r="E129" s="135" t="s">
        <v>19</v>
      </c>
      <c r="F129" s="135" t="s">
        <v>790</v>
      </c>
      <c r="I129" s="128"/>
      <c r="J129" s="136">
        <f>BK129</f>
        <v>0</v>
      </c>
      <c r="L129" s="125"/>
      <c r="M129" s="130"/>
      <c r="P129" s="131">
        <f>SUM(P130:P209)</f>
        <v>0</v>
      </c>
      <c r="R129" s="131">
        <f>SUM(R130:R209)</f>
        <v>9.7902000000000006E-3</v>
      </c>
      <c r="T129" s="132">
        <f>SUM(T130:T209)</f>
        <v>249</v>
      </c>
      <c r="AR129" s="126" t="s">
        <v>19</v>
      </c>
      <c r="AT129" s="133" t="s">
        <v>74</v>
      </c>
      <c r="AU129" s="133" t="s">
        <v>19</v>
      </c>
      <c r="AY129" s="126" t="s">
        <v>171</v>
      </c>
      <c r="BK129" s="134">
        <f>SUM(BK130:BK209)</f>
        <v>0</v>
      </c>
    </row>
    <row r="130" spans="2:65" s="1" customFormat="1" ht="24.2" customHeight="1" x14ac:dyDescent="0.2">
      <c r="B130" s="32"/>
      <c r="C130" s="137" t="s">
        <v>19</v>
      </c>
      <c r="D130" s="137" t="s">
        <v>174</v>
      </c>
      <c r="E130" s="138" t="s">
        <v>1701</v>
      </c>
      <c r="F130" s="139" t="s">
        <v>1702</v>
      </c>
      <c r="G130" s="140" t="s">
        <v>221</v>
      </c>
      <c r="H130" s="141">
        <v>1</v>
      </c>
      <c r="I130" s="142"/>
      <c r="J130" s="143">
        <f>ROUND(I130*H130,1)</f>
        <v>0</v>
      </c>
      <c r="K130" s="139" t="s">
        <v>178</v>
      </c>
      <c r="L130" s="32"/>
      <c r="M130" s="144" t="s">
        <v>1</v>
      </c>
      <c r="N130" s="145" t="s">
        <v>40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111</v>
      </c>
      <c r="AT130" s="148" t="s">
        <v>174</v>
      </c>
      <c r="AU130" s="148" t="s">
        <v>82</v>
      </c>
      <c r="AY130" s="17" t="s">
        <v>171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19</v>
      </c>
      <c r="BK130" s="149">
        <f>ROUND(I130*H130,1)</f>
        <v>0</v>
      </c>
      <c r="BL130" s="17" t="s">
        <v>111</v>
      </c>
      <c r="BM130" s="148" t="s">
        <v>1703</v>
      </c>
    </row>
    <row r="131" spans="2:65" s="1" customFormat="1" ht="19.5" x14ac:dyDescent="0.2">
      <c r="B131" s="32"/>
      <c r="D131" s="150" t="s">
        <v>180</v>
      </c>
      <c r="F131" s="151" t="s">
        <v>1704</v>
      </c>
      <c r="I131" s="152"/>
      <c r="L131" s="32"/>
      <c r="M131" s="153"/>
      <c r="T131" s="56"/>
      <c r="AT131" s="17" t="s">
        <v>180</v>
      </c>
      <c r="AU131" s="17" t="s">
        <v>82</v>
      </c>
    </row>
    <row r="132" spans="2:65" s="12" customFormat="1" x14ac:dyDescent="0.2">
      <c r="B132" s="154"/>
      <c r="D132" s="150" t="s">
        <v>182</v>
      </c>
      <c r="E132" s="155" t="s">
        <v>1</v>
      </c>
      <c r="F132" s="156" t="s">
        <v>19</v>
      </c>
      <c r="H132" s="157">
        <v>1</v>
      </c>
      <c r="I132" s="158"/>
      <c r="L132" s="154"/>
      <c r="M132" s="159"/>
      <c r="T132" s="160"/>
      <c r="AT132" s="155" t="s">
        <v>182</v>
      </c>
      <c r="AU132" s="155" t="s">
        <v>82</v>
      </c>
      <c r="AV132" s="12" t="s">
        <v>82</v>
      </c>
      <c r="AW132" s="12" t="s">
        <v>31</v>
      </c>
      <c r="AX132" s="12" t="s">
        <v>19</v>
      </c>
      <c r="AY132" s="155" t="s">
        <v>171</v>
      </c>
    </row>
    <row r="133" spans="2:65" s="1" customFormat="1" ht="16.5" customHeight="1" x14ac:dyDescent="0.2">
      <c r="B133" s="32"/>
      <c r="C133" s="137" t="s">
        <v>82</v>
      </c>
      <c r="D133" s="137" t="s">
        <v>174</v>
      </c>
      <c r="E133" s="138" t="s">
        <v>1705</v>
      </c>
      <c r="F133" s="139" t="s">
        <v>1706</v>
      </c>
      <c r="G133" s="140" t="s">
        <v>221</v>
      </c>
      <c r="H133" s="141">
        <v>1</v>
      </c>
      <c r="I133" s="142"/>
      <c r="J133" s="143">
        <f>ROUND(I133*H133,1)</f>
        <v>0</v>
      </c>
      <c r="K133" s="139" t="s">
        <v>178</v>
      </c>
      <c r="L133" s="32"/>
      <c r="M133" s="144" t="s">
        <v>1</v>
      </c>
      <c r="N133" s="145" t="s">
        <v>40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111</v>
      </c>
      <c r="AT133" s="148" t="s">
        <v>174</v>
      </c>
      <c r="AU133" s="148" t="s">
        <v>82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19</v>
      </c>
      <c r="BK133" s="149">
        <f>ROUND(I133*H133,1)</f>
        <v>0</v>
      </c>
      <c r="BL133" s="17" t="s">
        <v>111</v>
      </c>
      <c r="BM133" s="148" t="s">
        <v>1707</v>
      </c>
    </row>
    <row r="134" spans="2:65" s="1" customFormat="1" ht="19.5" x14ac:dyDescent="0.2">
      <c r="B134" s="32"/>
      <c r="D134" s="150" t="s">
        <v>180</v>
      </c>
      <c r="F134" s="151" t="s">
        <v>1708</v>
      </c>
      <c r="I134" s="152"/>
      <c r="L134" s="32"/>
      <c r="M134" s="153"/>
      <c r="T134" s="56"/>
      <c r="AT134" s="17" t="s">
        <v>180</v>
      </c>
      <c r="AU134" s="17" t="s">
        <v>82</v>
      </c>
    </row>
    <row r="135" spans="2:65" s="12" customFormat="1" x14ac:dyDescent="0.2">
      <c r="B135" s="154"/>
      <c r="D135" s="150" t="s">
        <v>182</v>
      </c>
      <c r="E135" s="155" t="s">
        <v>1</v>
      </c>
      <c r="F135" s="156" t="s">
        <v>19</v>
      </c>
      <c r="H135" s="157">
        <v>1</v>
      </c>
      <c r="I135" s="158"/>
      <c r="L135" s="154"/>
      <c r="M135" s="159"/>
      <c r="T135" s="160"/>
      <c r="AT135" s="155" t="s">
        <v>182</v>
      </c>
      <c r="AU135" s="155" t="s">
        <v>82</v>
      </c>
      <c r="AV135" s="12" t="s">
        <v>82</v>
      </c>
      <c r="AW135" s="12" t="s">
        <v>31</v>
      </c>
      <c r="AX135" s="12" t="s">
        <v>19</v>
      </c>
      <c r="AY135" s="155" t="s">
        <v>171</v>
      </c>
    </row>
    <row r="136" spans="2:65" s="1" customFormat="1" ht="33" customHeight="1" x14ac:dyDescent="0.2">
      <c r="B136" s="32"/>
      <c r="C136" s="137" t="s">
        <v>107</v>
      </c>
      <c r="D136" s="137" t="s">
        <v>174</v>
      </c>
      <c r="E136" s="138" t="s">
        <v>1709</v>
      </c>
      <c r="F136" s="139" t="s">
        <v>1710</v>
      </c>
      <c r="G136" s="140" t="s">
        <v>177</v>
      </c>
      <c r="H136" s="141">
        <v>288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0</v>
      </c>
      <c r="R136" s="146">
        <f>Q136*H136</f>
        <v>0</v>
      </c>
      <c r="S136" s="146">
        <v>0.255</v>
      </c>
      <c r="T136" s="147">
        <f>S136*H136</f>
        <v>73.44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1711</v>
      </c>
    </row>
    <row r="137" spans="2:65" s="1" customFormat="1" ht="48.75" x14ac:dyDescent="0.2">
      <c r="B137" s="32"/>
      <c r="D137" s="150" t="s">
        <v>180</v>
      </c>
      <c r="F137" s="151" t="s">
        <v>1712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x14ac:dyDescent="0.2">
      <c r="B138" s="154"/>
      <c r="D138" s="150" t="s">
        <v>182</v>
      </c>
      <c r="E138" s="155" t="s">
        <v>1</v>
      </c>
      <c r="F138" s="156" t="s">
        <v>1713</v>
      </c>
      <c r="H138" s="157">
        <v>288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75</v>
      </c>
      <c r="AY138" s="155" t="s">
        <v>171</v>
      </c>
    </row>
    <row r="139" spans="2:65" s="13" customFormat="1" x14ac:dyDescent="0.2">
      <c r="B139" s="161"/>
      <c r="D139" s="150" t="s">
        <v>182</v>
      </c>
      <c r="E139" s="162" t="s">
        <v>1714</v>
      </c>
      <c r="F139" s="163" t="s">
        <v>183</v>
      </c>
      <c r="H139" s="164">
        <v>288</v>
      </c>
      <c r="I139" s="165"/>
      <c r="L139" s="161"/>
      <c r="M139" s="166"/>
      <c r="T139" s="167"/>
      <c r="AT139" s="162" t="s">
        <v>182</v>
      </c>
      <c r="AU139" s="162" t="s">
        <v>82</v>
      </c>
      <c r="AV139" s="13" t="s">
        <v>107</v>
      </c>
      <c r="AW139" s="13" t="s">
        <v>31</v>
      </c>
      <c r="AX139" s="13" t="s">
        <v>19</v>
      </c>
      <c r="AY139" s="162" t="s">
        <v>171</v>
      </c>
    </row>
    <row r="140" spans="2:65" s="1" customFormat="1" ht="33" customHeight="1" x14ac:dyDescent="0.2">
      <c r="B140" s="32"/>
      <c r="C140" s="137" t="s">
        <v>111</v>
      </c>
      <c r="D140" s="137" t="s">
        <v>174</v>
      </c>
      <c r="E140" s="138" t="s">
        <v>1715</v>
      </c>
      <c r="F140" s="139" t="s">
        <v>1716</v>
      </c>
      <c r="G140" s="140" t="s">
        <v>177</v>
      </c>
      <c r="H140" s="141">
        <v>532</v>
      </c>
      <c r="I140" s="142"/>
      <c r="J140" s="143">
        <f>ROUND(I140*H140,1)</f>
        <v>0</v>
      </c>
      <c r="K140" s="139" t="s">
        <v>178</v>
      </c>
      <c r="L140" s="32"/>
      <c r="M140" s="144" t="s">
        <v>1</v>
      </c>
      <c r="N140" s="145" t="s">
        <v>40</v>
      </c>
      <c r="P140" s="146">
        <f>O140*H140</f>
        <v>0</v>
      </c>
      <c r="Q140" s="146">
        <v>0</v>
      </c>
      <c r="R140" s="146">
        <f>Q140*H140</f>
        <v>0</v>
      </c>
      <c r="S140" s="146">
        <v>0.33</v>
      </c>
      <c r="T140" s="147">
        <f>S140*H140</f>
        <v>175.56</v>
      </c>
      <c r="AR140" s="148" t="s">
        <v>111</v>
      </c>
      <c r="AT140" s="148" t="s">
        <v>174</v>
      </c>
      <c r="AU140" s="148" t="s">
        <v>82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19</v>
      </c>
      <c r="BK140" s="149">
        <f>ROUND(I140*H140,1)</f>
        <v>0</v>
      </c>
      <c r="BL140" s="17" t="s">
        <v>111</v>
      </c>
      <c r="BM140" s="148" t="s">
        <v>1717</v>
      </c>
    </row>
    <row r="141" spans="2:65" s="1" customFormat="1" ht="39" x14ac:dyDescent="0.2">
      <c r="B141" s="32"/>
      <c r="D141" s="150" t="s">
        <v>180</v>
      </c>
      <c r="F141" s="151" t="s">
        <v>1718</v>
      </c>
      <c r="I141" s="152"/>
      <c r="L141" s="32"/>
      <c r="M141" s="153"/>
      <c r="T141" s="56"/>
      <c r="AT141" s="17" t="s">
        <v>180</v>
      </c>
      <c r="AU141" s="17" t="s">
        <v>82</v>
      </c>
    </row>
    <row r="142" spans="2:65" s="12" customFormat="1" x14ac:dyDescent="0.2">
      <c r="B142" s="154"/>
      <c r="D142" s="150" t="s">
        <v>182</v>
      </c>
      <c r="E142" s="155" t="s">
        <v>1</v>
      </c>
      <c r="F142" s="156" t="s">
        <v>1719</v>
      </c>
      <c r="H142" s="157">
        <v>532</v>
      </c>
      <c r="I142" s="158"/>
      <c r="L142" s="154"/>
      <c r="M142" s="159"/>
      <c r="T142" s="160"/>
      <c r="AT142" s="155" t="s">
        <v>182</v>
      </c>
      <c r="AU142" s="155" t="s">
        <v>82</v>
      </c>
      <c r="AV142" s="12" t="s">
        <v>82</v>
      </c>
      <c r="AW142" s="12" t="s">
        <v>31</v>
      </c>
      <c r="AX142" s="12" t="s">
        <v>75</v>
      </c>
      <c r="AY142" s="155" t="s">
        <v>171</v>
      </c>
    </row>
    <row r="143" spans="2:65" s="13" customFormat="1" x14ac:dyDescent="0.2">
      <c r="B143" s="161"/>
      <c r="D143" s="150" t="s">
        <v>182</v>
      </c>
      <c r="E143" s="162" t="s">
        <v>1720</v>
      </c>
      <c r="F143" s="163" t="s">
        <v>183</v>
      </c>
      <c r="H143" s="164">
        <v>532</v>
      </c>
      <c r="I143" s="165"/>
      <c r="L143" s="161"/>
      <c r="M143" s="166"/>
      <c r="T143" s="167"/>
      <c r="AT143" s="162" t="s">
        <v>182</v>
      </c>
      <c r="AU143" s="162" t="s">
        <v>82</v>
      </c>
      <c r="AV143" s="13" t="s">
        <v>107</v>
      </c>
      <c r="AW143" s="13" t="s">
        <v>31</v>
      </c>
      <c r="AX143" s="13" t="s">
        <v>19</v>
      </c>
      <c r="AY143" s="162" t="s">
        <v>171</v>
      </c>
    </row>
    <row r="144" spans="2:65" s="1" customFormat="1" ht="24.2" customHeight="1" x14ac:dyDescent="0.2">
      <c r="B144" s="32"/>
      <c r="C144" s="137" t="s">
        <v>114</v>
      </c>
      <c r="D144" s="137" t="s">
        <v>174</v>
      </c>
      <c r="E144" s="138" t="s">
        <v>1721</v>
      </c>
      <c r="F144" s="139" t="s">
        <v>1722</v>
      </c>
      <c r="G144" s="140" t="s">
        <v>642</v>
      </c>
      <c r="H144" s="141">
        <v>300</v>
      </c>
      <c r="I144" s="142"/>
      <c r="J144" s="143">
        <f>ROUND(I144*H144,1)</f>
        <v>0</v>
      </c>
      <c r="K144" s="139" t="s">
        <v>178</v>
      </c>
      <c r="L144" s="32"/>
      <c r="M144" s="144" t="s">
        <v>1</v>
      </c>
      <c r="N144" s="145" t="s">
        <v>40</v>
      </c>
      <c r="P144" s="146">
        <f>O144*H144</f>
        <v>0</v>
      </c>
      <c r="Q144" s="146">
        <v>3.2634E-5</v>
      </c>
      <c r="R144" s="146">
        <f>Q144*H144</f>
        <v>9.7902000000000006E-3</v>
      </c>
      <c r="S144" s="146">
        <v>0</v>
      </c>
      <c r="T144" s="147">
        <f>S144*H144</f>
        <v>0</v>
      </c>
      <c r="AR144" s="148" t="s">
        <v>111</v>
      </c>
      <c r="AT144" s="148" t="s">
        <v>174</v>
      </c>
      <c r="AU144" s="148" t="s">
        <v>82</v>
      </c>
      <c r="AY144" s="17" t="s">
        <v>171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19</v>
      </c>
      <c r="BK144" s="149">
        <f>ROUND(I144*H144,1)</f>
        <v>0</v>
      </c>
      <c r="BL144" s="17" t="s">
        <v>111</v>
      </c>
      <c r="BM144" s="148" t="s">
        <v>1723</v>
      </c>
    </row>
    <row r="145" spans="2:65" s="1" customFormat="1" ht="19.5" x14ac:dyDescent="0.2">
      <c r="B145" s="32"/>
      <c r="D145" s="150" t="s">
        <v>180</v>
      </c>
      <c r="F145" s="151" t="s">
        <v>1724</v>
      </c>
      <c r="I145" s="152"/>
      <c r="L145" s="32"/>
      <c r="M145" s="153"/>
      <c r="T145" s="56"/>
      <c r="AT145" s="17" t="s">
        <v>180</v>
      </c>
      <c r="AU145" s="17" t="s">
        <v>82</v>
      </c>
    </row>
    <row r="146" spans="2:65" s="12" customFormat="1" x14ac:dyDescent="0.2">
      <c r="B146" s="154"/>
      <c r="D146" s="150" t="s">
        <v>182</v>
      </c>
      <c r="E146" s="155" t="s">
        <v>1</v>
      </c>
      <c r="F146" s="156" t="s">
        <v>1725</v>
      </c>
      <c r="H146" s="157">
        <v>300</v>
      </c>
      <c r="I146" s="158"/>
      <c r="L146" s="154"/>
      <c r="M146" s="159"/>
      <c r="T146" s="160"/>
      <c r="AT146" s="155" t="s">
        <v>182</v>
      </c>
      <c r="AU146" s="155" t="s">
        <v>82</v>
      </c>
      <c r="AV146" s="12" t="s">
        <v>82</v>
      </c>
      <c r="AW146" s="12" t="s">
        <v>31</v>
      </c>
      <c r="AX146" s="12" t="s">
        <v>19</v>
      </c>
      <c r="AY146" s="155" t="s">
        <v>171</v>
      </c>
    </row>
    <row r="147" spans="2:65" s="1" customFormat="1" ht="24.2" customHeight="1" x14ac:dyDescent="0.2">
      <c r="B147" s="32"/>
      <c r="C147" s="137" t="s">
        <v>172</v>
      </c>
      <c r="D147" s="137" t="s">
        <v>174</v>
      </c>
      <c r="E147" s="138" t="s">
        <v>1726</v>
      </c>
      <c r="F147" s="139" t="s">
        <v>1727</v>
      </c>
      <c r="G147" s="140" t="s">
        <v>1728</v>
      </c>
      <c r="H147" s="141">
        <v>30</v>
      </c>
      <c r="I147" s="142"/>
      <c r="J147" s="143">
        <f>ROUND(I147*H147,1)</f>
        <v>0</v>
      </c>
      <c r="K147" s="139" t="s">
        <v>178</v>
      </c>
      <c r="L147" s="32"/>
      <c r="M147" s="144" t="s">
        <v>1</v>
      </c>
      <c r="N147" s="145" t="s">
        <v>40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111</v>
      </c>
      <c r="AT147" s="148" t="s">
        <v>174</v>
      </c>
      <c r="AU147" s="148" t="s">
        <v>82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19</v>
      </c>
      <c r="BK147" s="149">
        <f>ROUND(I147*H147,1)</f>
        <v>0</v>
      </c>
      <c r="BL147" s="17" t="s">
        <v>111</v>
      </c>
      <c r="BM147" s="148" t="s">
        <v>1729</v>
      </c>
    </row>
    <row r="148" spans="2:65" s="1" customFormat="1" ht="19.5" x14ac:dyDescent="0.2">
      <c r="B148" s="32"/>
      <c r="D148" s="150" t="s">
        <v>180</v>
      </c>
      <c r="F148" s="151" t="s">
        <v>1730</v>
      </c>
      <c r="I148" s="152"/>
      <c r="L148" s="32"/>
      <c r="M148" s="153"/>
      <c r="T148" s="56"/>
      <c r="AT148" s="17" t="s">
        <v>180</v>
      </c>
      <c r="AU148" s="17" t="s">
        <v>82</v>
      </c>
    </row>
    <row r="149" spans="2:65" s="12" customFormat="1" x14ac:dyDescent="0.2">
      <c r="B149" s="154"/>
      <c r="D149" s="150" t="s">
        <v>182</v>
      </c>
      <c r="E149" s="155" t="s">
        <v>1</v>
      </c>
      <c r="F149" s="156" t="s">
        <v>379</v>
      </c>
      <c r="H149" s="157">
        <v>30</v>
      </c>
      <c r="I149" s="158"/>
      <c r="L149" s="154"/>
      <c r="M149" s="159"/>
      <c r="T149" s="160"/>
      <c r="AT149" s="155" t="s">
        <v>182</v>
      </c>
      <c r="AU149" s="155" t="s">
        <v>82</v>
      </c>
      <c r="AV149" s="12" t="s">
        <v>82</v>
      </c>
      <c r="AW149" s="12" t="s">
        <v>31</v>
      </c>
      <c r="AX149" s="12" t="s">
        <v>19</v>
      </c>
      <c r="AY149" s="155" t="s">
        <v>171</v>
      </c>
    </row>
    <row r="150" spans="2:65" s="1" customFormat="1" ht="33" customHeight="1" x14ac:dyDescent="0.2">
      <c r="B150" s="32"/>
      <c r="C150" s="137" t="s">
        <v>214</v>
      </c>
      <c r="D150" s="137" t="s">
        <v>174</v>
      </c>
      <c r="E150" s="138" t="s">
        <v>1731</v>
      </c>
      <c r="F150" s="139" t="s">
        <v>1732</v>
      </c>
      <c r="G150" s="140" t="s">
        <v>793</v>
      </c>
      <c r="H150" s="141">
        <v>695.15</v>
      </c>
      <c r="I150" s="142"/>
      <c r="J150" s="143">
        <f>ROUND(I150*H150,1)</f>
        <v>0</v>
      </c>
      <c r="K150" s="139" t="s">
        <v>178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111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111</v>
      </c>
      <c r="BM150" s="148" t="s">
        <v>1733</v>
      </c>
    </row>
    <row r="151" spans="2:65" s="1" customFormat="1" ht="19.5" x14ac:dyDescent="0.2">
      <c r="B151" s="32"/>
      <c r="D151" s="150" t="s">
        <v>180</v>
      </c>
      <c r="F151" s="151" t="s">
        <v>1734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2" customFormat="1" x14ac:dyDescent="0.2">
      <c r="B152" s="154"/>
      <c r="D152" s="150" t="s">
        <v>182</v>
      </c>
      <c r="E152" s="155" t="s">
        <v>1</v>
      </c>
      <c r="F152" s="156" t="s">
        <v>1735</v>
      </c>
      <c r="H152" s="157">
        <v>208.64</v>
      </c>
      <c r="I152" s="158"/>
      <c r="L152" s="154"/>
      <c r="M152" s="159"/>
      <c r="T152" s="160"/>
      <c r="AT152" s="155" t="s">
        <v>182</v>
      </c>
      <c r="AU152" s="155" t="s">
        <v>82</v>
      </c>
      <c r="AV152" s="12" t="s">
        <v>82</v>
      </c>
      <c r="AW152" s="12" t="s">
        <v>31</v>
      </c>
      <c r="AX152" s="12" t="s">
        <v>75</v>
      </c>
      <c r="AY152" s="155" t="s">
        <v>171</v>
      </c>
    </row>
    <row r="153" spans="2:65" s="12" customFormat="1" x14ac:dyDescent="0.2">
      <c r="B153" s="154"/>
      <c r="D153" s="150" t="s">
        <v>182</v>
      </c>
      <c r="E153" s="155" t="s">
        <v>1</v>
      </c>
      <c r="F153" s="156" t="s">
        <v>1736</v>
      </c>
      <c r="H153" s="157">
        <v>486.51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31</v>
      </c>
      <c r="AX153" s="12" t="s">
        <v>75</v>
      </c>
      <c r="AY153" s="155" t="s">
        <v>171</v>
      </c>
    </row>
    <row r="154" spans="2:65" s="13" customFormat="1" x14ac:dyDescent="0.2">
      <c r="B154" s="161"/>
      <c r="D154" s="150" t="s">
        <v>182</v>
      </c>
      <c r="E154" s="162" t="s">
        <v>1</v>
      </c>
      <c r="F154" s="163" t="s">
        <v>183</v>
      </c>
      <c r="H154" s="164">
        <v>695.15</v>
      </c>
      <c r="I154" s="165"/>
      <c r="L154" s="161"/>
      <c r="M154" s="166"/>
      <c r="T154" s="167"/>
      <c r="AT154" s="162" t="s">
        <v>182</v>
      </c>
      <c r="AU154" s="162" t="s">
        <v>82</v>
      </c>
      <c r="AV154" s="13" t="s">
        <v>107</v>
      </c>
      <c r="AW154" s="13" t="s">
        <v>31</v>
      </c>
      <c r="AX154" s="13" t="s">
        <v>19</v>
      </c>
      <c r="AY154" s="162" t="s">
        <v>171</v>
      </c>
    </row>
    <row r="155" spans="2:65" s="1" customFormat="1" ht="37.9" customHeight="1" x14ac:dyDescent="0.2">
      <c r="B155" s="32"/>
      <c r="C155" s="137" t="s">
        <v>196</v>
      </c>
      <c r="D155" s="137" t="s">
        <v>174</v>
      </c>
      <c r="E155" s="138" t="s">
        <v>1737</v>
      </c>
      <c r="F155" s="139" t="s">
        <v>1738</v>
      </c>
      <c r="G155" s="140" t="s">
        <v>793</v>
      </c>
      <c r="H155" s="141">
        <v>759.95799999999997</v>
      </c>
      <c r="I155" s="142"/>
      <c r="J155" s="143">
        <f>ROUND(I155*H155,1)</f>
        <v>0</v>
      </c>
      <c r="K155" s="139" t="s">
        <v>178</v>
      </c>
      <c r="L155" s="32"/>
      <c r="M155" s="144" t="s">
        <v>1</v>
      </c>
      <c r="N155" s="145" t="s">
        <v>40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111</v>
      </c>
      <c r="AT155" s="148" t="s">
        <v>174</v>
      </c>
      <c r="AU155" s="148" t="s">
        <v>82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19</v>
      </c>
      <c r="BK155" s="149">
        <f>ROUND(I155*H155,1)</f>
        <v>0</v>
      </c>
      <c r="BL155" s="17" t="s">
        <v>111</v>
      </c>
      <c r="BM155" s="148" t="s">
        <v>1739</v>
      </c>
    </row>
    <row r="156" spans="2:65" s="1" customFormat="1" ht="29.25" x14ac:dyDescent="0.2">
      <c r="B156" s="32"/>
      <c r="D156" s="150" t="s">
        <v>180</v>
      </c>
      <c r="F156" s="151" t="s">
        <v>1740</v>
      </c>
      <c r="I156" s="152"/>
      <c r="L156" s="32"/>
      <c r="M156" s="153"/>
      <c r="T156" s="56"/>
      <c r="AT156" s="17" t="s">
        <v>180</v>
      </c>
      <c r="AU156" s="17" t="s">
        <v>82</v>
      </c>
    </row>
    <row r="157" spans="2:65" s="12" customFormat="1" x14ac:dyDescent="0.2">
      <c r="B157" s="154"/>
      <c r="D157" s="150" t="s">
        <v>182</v>
      </c>
      <c r="E157" s="155" t="s">
        <v>1</v>
      </c>
      <c r="F157" s="156" t="s">
        <v>1741</v>
      </c>
      <c r="H157" s="157">
        <v>512.73599999999999</v>
      </c>
      <c r="I157" s="158"/>
      <c r="L157" s="154"/>
      <c r="M157" s="159"/>
      <c r="T157" s="160"/>
      <c r="AT157" s="155" t="s">
        <v>182</v>
      </c>
      <c r="AU157" s="155" t="s">
        <v>82</v>
      </c>
      <c r="AV157" s="12" t="s">
        <v>82</v>
      </c>
      <c r="AW157" s="12" t="s">
        <v>31</v>
      </c>
      <c r="AX157" s="12" t="s">
        <v>75</v>
      </c>
      <c r="AY157" s="155" t="s">
        <v>171</v>
      </c>
    </row>
    <row r="158" spans="2:65" s="12" customFormat="1" ht="22.5" x14ac:dyDescent="0.2">
      <c r="B158" s="154"/>
      <c r="D158" s="150" t="s">
        <v>182</v>
      </c>
      <c r="E158" s="155" t="s">
        <v>1</v>
      </c>
      <c r="F158" s="156" t="s">
        <v>1742</v>
      </c>
      <c r="H158" s="157">
        <v>38.509</v>
      </c>
      <c r="I158" s="158"/>
      <c r="L158" s="154"/>
      <c r="M158" s="159"/>
      <c r="T158" s="160"/>
      <c r="AT158" s="155" t="s">
        <v>182</v>
      </c>
      <c r="AU158" s="155" t="s">
        <v>82</v>
      </c>
      <c r="AV158" s="12" t="s">
        <v>82</v>
      </c>
      <c r="AW158" s="12" t="s">
        <v>31</v>
      </c>
      <c r="AX158" s="12" t="s">
        <v>75</v>
      </c>
      <c r="AY158" s="155" t="s">
        <v>171</v>
      </c>
    </row>
    <row r="159" spans="2:65" s="13" customFormat="1" ht="22.5" x14ac:dyDescent="0.2">
      <c r="B159" s="161"/>
      <c r="D159" s="150" t="s">
        <v>182</v>
      </c>
      <c r="E159" s="162" t="s">
        <v>1</v>
      </c>
      <c r="F159" s="163" t="s">
        <v>291</v>
      </c>
      <c r="H159" s="164">
        <v>551.245</v>
      </c>
      <c r="I159" s="165"/>
      <c r="L159" s="161"/>
      <c r="M159" s="166"/>
      <c r="T159" s="167"/>
      <c r="AT159" s="162" t="s">
        <v>182</v>
      </c>
      <c r="AU159" s="162" t="s">
        <v>82</v>
      </c>
      <c r="AV159" s="13" t="s">
        <v>107</v>
      </c>
      <c r="AW159" s="13" t="s">
        <v>31</v>
      </c>
      <c r="AX159" s="13" t="s">
        <v>75</v>
      </c>
      <c r="AY159" s="162" t="s">
        <v>171</v>
      </c>
    </row>
    <row r="160" spans="2:65" s="12" customFormat="1" x14ac:dyDescent="0.2">
      <c r="B160" s="154"/>
      <c r="D160" s="150" t="s">
        <v>182</v>
      </c>
      <c r="E160" s="155" t="s">
        <v>1</v>
      </c>
      <c r="F160" s="156" t="s">
        <v>1743</v>
      </c>
      <c r="H160" s="157">
        <v>79.283000000000001</v>
      </c>
      <c r="I160" s="158"/>
      <c r="L160" s="154"/>
      <c r="M160" s="159"/>
      <c r="T160" s="160"/>
      <c r="AT160" s="155" t="s">
        <v>182</v>
      </c>
      <c r="AU160" s="155" t="s">
        <v>82</v>
      </c>
      <c r="AV160" s="12" t="s">
        <v>82</v>
      </c>
      <c r="AW160" s="12" t="s">
        <v>31</v>
      </c>
      <c r="AX160" s="12" t="s">
        <v>75</v>
      </c>
      <c r="AY160" s="155" t="s">
        <v>171</v>
      </c>
    </row>
    <row r="161" spans="2:65" s="12" customFormat="1" x14ac:dyDescent="0.2">
      <c r="B161" s="154"/>
      <c r="D161" s="150" t="s">
        <v>182</v>
      </c>
      <c r="E161" s="155" t="s">
        <v>1</v>
      </c>
      <c r="F161" s="156" t="s">
        <v>1744</v>
      </c>
      <c r="H161" s="157">
        <v>66.429000000000002</v>
      </c>
      <c r="I161" s="158"/>
      <c r="L161" s="154"/>
      <c r="M161" s="159"/>
      <c r="T161" s="160"/>
      <c r="AT161" s="155" t="s">
        <v>182</v>
      </c>
      <c r="AU161" s="155" t="s">
        <v>82</v>
      </c>
      <c r="AV161" s="12" t="s">
        <v>82</v>
      </c>
      <c r="AW161" s="12" t="s">
        <v>31</v>
      </c>
      <c r="AX161" s="12" t="s">
        <v>75</v>
      </c>
      <c r="AY161" s="155" t="s">
        <v>171</v>
      </c>
    </row>
    <row r="162" spans="2:65" s="12" customFormat="1" x14ac:dyDescent="0.2">
      <c r="B162" s="154"/>
      <c r="D162" s="150" t="s">
        <v>182</v>
      </c>
      <c r="E162" s="155" t="s">
        <v>1</v>
      </c>
      <c r="F162" s="156" t="s">
        <v>1745</v>
      </c>
      <c r="H162" s="157">
        <v>5.0579999999999998</v>
      </c>
      <c r="I162" s="158"/>
      <c r="L162" s="154"/>
      <c r="M162" s="159"/>
      <c r="T162" s="160"/>
      <c r="AT162" s="155" t="s">
        <v>182</v>
      </c>
      <c r="AU162" s="155" t="s">
        <v>82</v>
      </c>
      <c r="AV162" s="12" t="s">
        <v>82</v>
      </c>
      <c r="AW162" s="12" t="s">
        <v>31</v>
      </c>
      <c r="AX162" s="12" t="s">
        <v>75</v>
      </c>
      <c r="AY162" s="155" t="s">
        <v>171</v>
      </c>
    </row>
    <row r="163" spans="2:65" s="12" customFormat="1" x14ac:dyDescent="0.2">
      <c r="B163" s="154"/>
      <c r="D163" s="150" t="s">
        <v>182</v>
      </c>
      <c r="E163" s="155" t="s">
        <v>1</v>
      </c>
      <c r="F163" s="156" t="s">
        <v>1746</v>
      </c>
      <c r="H163" s="157">
        <v>5.0579999999999998</v>
      </c>
      <c r="I163" s="158"/>
      <c r="L163" s="154"/>
      <c r="M163" s="159"/>
      <c r="T163" s="160"/>
      <c r="AT163" s="155" t="s">
        <v>182</v>
      </c>
      <c r="AU163" s="155" t="s">
        <v>82</v>
      </c>
      <c r="AV163" s="12" t="s">
        <v>82</v>
      </c>
      <c r="AW163" s="12" t="s">
        <v>31</v>
      </c>
      <c r="AX163" s="12" t="s">
        <v>75</v>
      </c>
      <c r="AY163" s="155" t="s">
        <v>171</v>
      </c>
    </row>
    <row r="164" spans="2:65" s="13" customFormat="1" x14ac:dyDescent="0.2">
      <c r="B164" s="161"/>
      <c r="D164" s="150" t="s">
        <v>182</v>
      </c>
      <c r="E164" s="162" t="s">
        <v>1</v>
      </c>
      <c r="F164" s="163" t="s">
        <v>296</v>
      </c>
      <c r="H164" s="164">
        <v>155.828</v>
      </c>
      <c r="I164" s="165"/>
      <c r="L164" s="161"/>
      <c r="M164" s="166"/>
      <c r="T164" s="167"/>
      <c r="AT164" s="162" t="s">
        <v>182</v>
      </c>
      <c r="AU164" s="162" t="s">
        <v>82</v>
      </c>
      <c r="AV164" s="13" t="s">
        <v>107</v>
      </c>
      <c r="AW164" s="13" t="s">
        <v>31</v>
      </c>
      <c r="AX164" s="13" t="s">
        <v>75</v>
      </c>
      <c r="AY164" s="162" t="s">
        <v>171</v>
      </c>
    </row>
    <row r="165" spans="2:65" s="12" customFormat="1" x14ac:dyDescent="0.2">
      <c r="B165" s="154"/>
      <c r="D165" s="150" t="s">
        <v>182</v>
      </c>
      <c r="E165" s="155" t="s">
        <v>1</v>
      </c>
      <c r="F165" s="156" t="s">
        <v>1747</v>
      </c>
      <c r="H165" s="157">
        <v>52.884999999999998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31</v>
      </c>
      <c r="AX165" s="12" t="s">
        <v>75</v>
      </c>
      <c r="AY165" s="155" t="s">
        <v>171</v>
      </c>
    </row>
    <row r="166" spans="2:65" s="13" customFormat="1" ht="22.5" x14ac:dyDescent="0.2">
      <c r="B166" s="161"/>
      <c r="D166" s="150" t="s">
        <v>182</v>
      </c>
      <c r="E166" s="162" t="s">
        <v>1</v>
      </c>
      <c r="F166" s="163" t="s">
        <v>298</v>
      </c>
      <c r="H166" s="164">
        <v>52.884999999999998</v>
      </c>
      <c r="I166" s="165"/>
      <c r="L166" s="161"/>
      <c r="M166" s="166"/>
      <c r="T166" s="167"/>
      <c r="AT166" s="162" t="s">
        <v>182</v>
      </c>
      <c r="AU166" s="162" t="s">
        <v>82</v>
      </c>
      <c r="AV166" s="13" t="s">
        <v>107</v>
      </c>
      <c r="AW166" s="13" t="s">
        <v>31</v>
      </c>
      <c r="AX166" s="13" t="s">
        <v>75</v>
      </c>
      <c r="AY166" s="162" t="s">
        <v>171</v>
      </c>
    </row>
    <row r="167" spans="2:65" s="14" customFormat="1" x14ac:dyDescent="0.2">
      <c r="B167" s="178"/>
      <c r="D167" s="150" t="s">
        <v>182</v>
      </c>
      <c r="E167" s="179" t="s">
        <v>1690</v>
      </c>
      <c r="F167" s="180" t="s">
        <v>209</v>
      </c>
      <c r="H167" s="181">
        <v>759.95799999999997</v>
      </c>
      <c r="I167" s="182"/>
      <c r="L167" s="178"/>
      <c r="M167" s="183"/>
      <c r="T167" s="184"/>
      <c r="AT167" s="179" t="s">
        <v>182</v>
      </c>
      <c r="AU167" s="179" t="s">
        <v>82</v>
      </c>
      <c r="AV167" s="14" t="s">
        <v>111</v>
      </c>
      <c r="AW167" s="14" t="s">
        <v>31</v>
      </c>
      <c r="AX167" s="14" t="s">
        <v>19</v>
      </c>
      <c r="AY167" s="179" t="s">
        <v>171</v>
      </c>
    </row>
    <row r="168" spans="2:65" s="1" customFormat="1" ht="24.2" customHeight="1" x14ac:dyDescent="0.2">
      <c r="B168" s="32"/>
      <c r="C168" s="137" t="s">
        <v>226</v>
      </c>
      <c r="D168" s="137" t="s">
        <v>174</v>
      </c>
      <c r="E168" s="138" t="s">
        <v>1748</v>
      </c>
      <c r="F168" s="139" t="s">
        <v>1749</v>
      </c>
      <c r="G168" s="140" t="s">
        <v>221</v>
      </c>
      <c r="H168" s="141">
        <v>1</v>
      </c>
      <c r="I168" s="142"/>
      <c r="J168" s="143">
        <f>ROUND(I168*H168,1)</f>
        <v>0</v>
      </c>
      <c r="K168" s="139" t="s">
        <v>178</v>
      </c>
      <c r="L168" s="32"/>
      <c r="M168" s="144" t="s">
        <v>1</v>
      </c>
      <c r="N168" s="145" t="s">
        <v>40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111</v>
      </c>
      <c r="AT168" s="148" t="s">
        <v>174</v>
      </c>
      <c r="AU168" s="148" t="s">
        <v>82</v>
      </c>
      <c r="AY168" s="17" t="s">
        <v>171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19</v>
      </c>
      <c r="BK168" s="149">
        <f>ROUND(I168*H168,1)</f>
        <v>0</v>
      </c>
      <c r="BL168" s="17" t="s">
        <v>111</v>
      </c>
      <c r="BM168" s="148" t="s">
        <v>1750</v>
      </c>
    </row>
    <row r="169" spans="2:65" s="1" customFormat="1" ht="29.25" x14ac:dyDescent="0.2">
      <c r="B169" s="32"/>
      <c r="D169" s="150" t="s">
        <v>180</v>
      </c>
      <c r="F169" s="151" t="s">
        <v>1751</v>
      </c>
      <c r="I169" s="152"/>
      <c r="L169" s="32"/>
      <c r="M169" s="153"/>
      <c r="T169" s="56"/>
      <c r="AT169" s="17" t="s">
        <v>180</v>
      </c>
      <c r="AU169" s="17" t="s">
        <v>82</v>
      </c>
    </row>
    <row r="170" spans="2:65" s="1" customFormat="1" ht="24.2" customHeight="1" x14ac:dyDescent="0.2">
      <c r="B170" s="32"/>
      <c r="C170" s="137" t="s">
        <v>231</v>
      </c>
      <c r="D170" s="137" t="s">
        <v>174</v>
      </c>
      <c r="E170" s="138" t="s">
        <v>1752</v>
      </c>
      <c r="F170" s="139" t="s">
        <v>1753</v>
      </c>
      <c r="G170" s="140" t="s">
        <v>221</v>
      </c>
      <c r="H170" s="141">
        <v>1</v>
      </c>
      <c r="I170" s="142"/>
      <c r="J170" s="143">
        <f>ROUND(I170*H170,1)</f>
        <v>0</v>
      </c>
      <c r="K170" s="139" t="s">
        <v>178</v>
      </c>
      <c r="L170" s="32"/>
      <c r="M170" s="144" t="s">
        <v>1</v>
      </c>
      <c r="N170" s="145" t="s">
        <v>40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111</v>
      </c>
      <c r="AT170" s="148" t="s">
        <v>174</v>
      </c>
      <c r="AU170" s="148" t="s">
        <v>82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19</v>
      </c>
      <c r="BK170" s="149">
        <f>ROUND(I170*H170,1)</f>
        <v>0</v>
      </c>
      <c r="BL170" s="17" t="s">
        <v>111</v>
      </c>
      <c r="BM170" s="148" t="s">
        <v>1754</v>
      </c>
    </row>
    <row r="171" spans="2:65" s="1" customFormat="1" ht="29.25" x14ac:dyDescent="0.2">
      <c r="B171" s="32"/>
      <c r="D171" s="150" t="s">
        <v>180</v>
      </c>
      <c r="F171" s="151" t="s">
        <v>1755</v>
      </c>
      <c r="I171" s="152"/>
      <c r="L171" s="32"/>
      <c r="M171" s="153"/>
      <c r="T171" s="56"/>
      <c r="AT171" s="17" t="s">
        <v>180</v>
      </c>
      <c r="AU171" s="17" t="s">
        <v>82</v>
      </c>
    </row>
    <row r="172" spans="2:65" s="1" customFormat="1" ht="24.2" customHeight="1" x14ac:dyDescent="0.2">
      <c r="B172" s="32"/>
      <c r="C172" s="137" t="s">
        <v>235</v>
      </c>
      <c r="D172" s="137" t="s">
        <v>174</v>
      </c>
      <c r="E172" s="138" t="s">
        <v>1756</v>
      </c>
      <c r="F172" s="139" t="s">
        <v>1757</v>
      </c>
      <c r="G172" s="140" t="s">
        <v>221</v>
      </c>
      <c r="H172" s="141">
        <v>1</v>
      </c>
      <c r="I172" s="142"/>
      <c r="J172" s="143">
        <f>ROUND(I172*H172,1)</f>
        <v>0</v>
      </c>
      <c r="K172" s="139" t="s">
        <v>178</v>
      </c>
      <c r="L172" s="32"/>
      <c r="M172" s="144" t="s">
        <v>1</v>
      </c>
      <c r="N172" s="145" t="s">
        <v>40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111</v>
      </c>
      <c r="AT172" s="148" t="s">
        <v>174</v>
      </c>
      <c r="AU172" s="148" t="s">
        <v>82</v>
      </c>
      <c r="AY172" s="17" t="s">
        <v>171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19</v>
      </c>
      <c r="BK172" s="149">
        <f>ROUND(I172*H172,1)</f>
        <v>0</v>
      </c>
      <c r="BL172" s="17" t="s">
        <v>111</v>
      </c>
      <c r="BM172" s="148" t="s">
        <v>1758</v>
      </c>
    </row>
    <row r="173" spans="2:65" s="1" customFormat="1" ht="29.25" x14ac:dyDescent="0.2">
      <c r="B173" s="32"/>
      <c r="D173" s="150" t="s">
        <v>180</v>
      </c>
      <c r="F173" s="151" t="s">
        <v>1759</v>
      </c>
      <c r="I173" s="152"/>
      <c r="L173" s="32"/>
      <c r="M173" s="153"/>
      <c r="T173" s="56"/>
      <c r="AT173" s="17" t="s">
        <v>180</v>
      </c>
      <c r="AU173" s="17" t="s">
        <v>82</v>
      </c>
    </row>
    <row r="174" spans="2:65" s="1" customFormat="1" ht="33" customHeight="1" x14ac:dyDescent="0.2">
      <c r="B174" s="32"/>
      <c r="C174" s="137" t="s">
        <v>251</v>
      </c>
      <c r="D174" s="137" t="s">
        <v>174</v>
      </c>
      <c r="E174" s="138" t="s">
        <v>1760</v>
      </c>
      <c r="F174" s="139" t="s">
        <v>1761</v>
      </c>
      <c r="G174" s="140" t="s">
        <v>221</v>
      </c>
      <c r="H174" s="141">
        <v>19</v>
      </c>
      <c r="I174" s="142"/>
      <c r="J174" s="143">
        <f>ROUND(I174*H174,1)</f>
        <v>0</v>
      </c>
      <c r="K174" s="139" t="s">
        <v>178</v>
      </c>
      <c r="L174" s="32"/>
      <c r="M174" s="144" t="s">
        <v>1</v>
      </c>
      <c r="N174" s="145" t="s">
        <v>40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111</v>
      </c>
      <c r="AT174" s="148" t="s">
        <v>174</v>
      </c>
      <c r="AU174" s="148" t="s">
        <v>82</v>
      </c>
      <c r="AY174" s="17" t="s">
        <v>171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19</v>
      </c>
      <c r="BK174" s="149">
        <f>ROUND(I174*H174,1)</f>
        <v>0</v>
      </c>
      <c r="BL174" s="17" t="s">
        <v>111</v>
      </c>
      <c r="BM174" s="148" t="s">
        <v>1762</v>
      </c>
    </row>
    <row r="175" spans="2:65" s="1" customFormat="1" ht="39" x14ac:dyDescent="0.2">
      <c r="B175" s="32"/>
      <c r="D175" s="150" t="s">
        <v>180</v>
      </c>
      <c r="F175" s="151" t="s">
        <v>1763</v>
      </c>
      <c r="I175" s="152"/>
      <c r="L175" s="32"/>
      <c r="M175" s="153"/>
      <c r="T175" s="56"/>
      <c r="AT175" s="17" t="s">
        <v>180</v>
      </c>
      <c r="AU175" s="17" t="s">
        <v>82</v>
      </c>
    </row>
    <row r="176" spans="2:65" s="12" customFormat="1" x14ac:dyDescent="0.2">
      <c r="B176" s="154"/>
      <c r="D176" s="150" t="s">
        <v>182</v>
      </c>
      <c r="F176" s="156" t="s">
        <v>1764</v>
      </c>
      <c r="H176" s="157">
        <v>19</v>
      </c>
      <c r="I176" s="158"/>
      <c r="L176" s="154"/>
      <c r="M176" s="159"/>
      <c r="T176" s="160"/>
      <c r="AT176" s="155" t="s">
        <v>182</v>
      </c>
      <c r="AU176" s="155" t="s">
        <v>82</v>
      </c>
      <c r="AV176" s="12" t="s">
        <v>82</v>
      </c>
      <c r="AW176" s="12" t="s">
        <v>4</v>
      </c>
      <c r="AX176" s="12" t="s">
        <v>19</v>
      </c>
      <c r="AY176" s="155" t="s">
        <v>171</v>
      </c>
    </row>
    <row r="177" spans="2:65" s="1" customFormat="1" ht="33" customHeight="1" x14ac:dyDescent="0.2">
      <c r="B177" s="32"/>
      <c r="C177" s="137" t="s">
        <v>257</v>
      </c>
      <c r="D177" s="137" t="s">
        <v>174</v>
      </c>
      <c r="E177" s="138" t="s">
        <v>1765</v>
      </c>
      <c r="F177" s="139" t="s">
        <v>1766</v>
      </c>
      <c r="G177" s="140" t="s">
        <v>221</v>
      </c>
      <c r="H177" s="141">
        <v>19</v>
      </c>
      <c r="I177" s="142"/>
      <c r="J177" s="143">
        <f>ROUND(I177*H177,1)</f>
        <v>0</v>
      </c>
      <c r="K177" s="139" t="s">
        <v>178</v>
      </c>
      <c r="L177" s="32"/>
      <c r="M177" s="144" t="s">
        <v>1</v>
      </c>
      <c r="N177" s="145" t="s">
        <v>40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111</v>
      </c>
      <c r="AT177" s="148" t="s">
        <v>174</v>
      </c>
      <c r="AU177" s="148" t="s">
        <v>82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19</v>
      </c>
      <c r="BK177" s="149">
        <f>ROUND(I177*H177,1)</f>
        <v>0</v>
      </c>
      <c r="BL177" s="17" t="s">
        <v>111</v>
      </c>
      <c r="BM177" s="148" t="s">
        <v>1767</v>
      </c>
    </row>
    <row r="178" spans="2:65" s="1" customFormat="1" ht="39" x14ac:dyDescent="0.2">
      <c r="B178" s="32"/>
      <c r="D178" s="150" t="s">
        <v>180</v>
      </c>
      <c r="F178" s="151" t="s">
        <v>1768</v>
      </c>
      <c r="I178" s="152"/>
      <c r="L178" s="32"/>
      <c r="M178" s="153"/>
      <c r="T178" s="56"/>
      <c r="AT178" s="17" t="s">
        <v>180</v>
      </c>
      <c r="AU178" s="17" t="s">
        <v>82</v>
      </c>
    </row>
    <row r="179" spans="2:65" s="12" customFormat="1" x14ac:dyDescent="0.2">
      <c r="B179" s="154"/>
      <c r="D179" s="150" t="s">
        <v>182</v>
      </c>
      <c r="F179" s="156" t="s">
        <v>1764</v>
      </c>
      <c r="H179" s="157">
        <v>19</v>
      </c>
      <c r="I179" s="158"/>
      <c r="L179" s="154"/>
      <c r="M179" s="159"/>
      <c r="T179" s="160"/>
      <c r="AT179" s="155" t="s">
        <v>182</v>
      </c>
      <c r="AU179" s="155" t="s">
        <v>82</v>
      </c>
      <c r="AV179" s="12" t="s">
        <v>82</v>
      </c>
      <c r="AW179" s="12" t="s">
        <v>4</v>
      </c>
      <c r="AX179" s="12" t="s">
        <v>19</v>
      </c>
      <c r="AY179" s="155" t="s">
        <v>171</v>
      </c>
    </row>
    <row r="180" spans="2:65" s="1" customFormat="1" ht="24.2" customHeight="1" x14ac:dyDescent="0.2">
      <c r="B180" s="32"/>
      <c r="C180" s="137" t="s">
        <v>262</v>
      </c>
      <c r="D180" s="137" t="s">
        <v>174</v>
      </c>
      <c r="E180" s="138" t="s">
        <v>1769</v>
      </c>
      <c r="F180" s="139" t="s">
        <v>1770</v>
      </c>
      <c r="G180" s="140" t="s">
        <v>221</v>
      </c>
      <c r="H180" s="141">
        <v>19</v>
      </c>
      <c r="I180" s="142"/>
      <c r="J180" s="143">
        <f>ROUND(I180*H180,1)</f>
        <v>0</v>
      </c>
      <c r="K180" s="139" t="s">
        <v>178</v>
      </c>
      <c r="L180" s="32"/>
      <c r="M180" s="144" t="s">
        <v>1</v>
      </c>
      <c r="N180" s="145" t="s">
        <v>40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111</v>
      </c>
      <c r="AT180" s="148" t="s">
        <v>174</v>
      </c>
      <c r="AU180" s="148" t="s">
        <v>82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19</v>
      </c>
      <c r="BK180" s="149">
        <f>ROUND(I180*H180,1)</f>
        <v>0</v>
      </c>
      <c r="BL180" s="17" t="s">
        <v>111</v>
      </c>
      <c r="BM180" s="148" t="s">
        <v>1771</v>
      </c>
    </row>
    <row r="181" spans="2:65" s="1" customFormat="1" ht="39" x14ac:dyDescent="0.2">
      <c r="B181" s="32"/>
      <c r="D181" s="150" t="s">
        <v>180</v>
      </c>
      <c r="F181" s="151" t="s">
        <v>1772</v>
      </c>
      <c r="I181" s="152"/>
      <c r="L181" s="32"/>
      <c r="M181" s="153"/>
      <c r="T181" s="56"/>
      <c r="AT181" s="17" t="s">
        <v>180</v>
      </c>
      <c r="AU181" s="17" t="s">
        <v>82</v>
      </c>
    </row>
    <row r="182" spans="2:65" s="12" customFormat="1" x14ac:dyDescent="0.2">
      <c r="B182" s="154"/>
      <c r="D182" s="150" t="s">
        <v>182</v>
      </c>
      <c r="F182" s="156" t="s">
        <v>1764</v>
      </c>
      <c r="H182" s="157">
        <v>19</v>
      </c>
      <c r="I182" s="158"/>
      <c r="L182" s="154"/>
      <c r="M182" s="159"/>
      <c r="T182" s="160"/>
      <c r="AT182" s="155" t="s">
        <v>182</v>
      </c>
      <c r="AU182" s="155" t="s">
        <v>82</v>
      </c>
      <c r="AV182" s="12" t="s">
        <v>82</v>
      </c>
      <c r="AW182" s="12" t="s">
        <v>4</v>
      </c>
      <c r="AX182" s="12" t="s">
        <v>19</v>
      </c>
      <c r="AY182" s="155" t="s">
        <v>171</v>
      </c>
    </row>
    <row r="183" spans="2:65" s="1" customFormat="1" ht="37.9" customHeight="1" x14ac:dyDescent="0.2">
      <c r="B183" s="32"/>
      <c r="C183" s="137" t="s">
        <v>8</v>
      </c>
      <c r="D183" s="137" t="s">
        <v>174</v>
      </c>
      <c r="E183" s="138" t="s">
        <v>806</v>
      </c>
      <c r="F183" s="139" t="s">
        <v>807</v>
      </c>
      <c r="G183" s="140" t="s">
        <v>793</v>
      </c>
      <c r="H183" s="141">
        <v>847.14200000000005</v>
      </c>
      <c r="I183" s="142"/>
      <c r="J183" s="143">
        <f>ROUND(I183*H183,1)</f>
        <v>0</v>
      </c>
      <c r="K183" s="139" t="s">
        <v>178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111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111</v>
      </c>
      <c r="BM183" s="148" t="s">
        <v>1773</v>
      </c>
    </row>
    <row r="184" spans="2:65" s="1" customFormat="1" ht="39" x14ac:dyDescent="0.2">
      <c r="B184" s="32"/>
      <c r="D184" s="150" t="s">
        <v>180</v>
      </c>
      <c r="F184" s="151" t="s">
        <v>809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2" customFormat="1" x14ac:dyDescent="0.2">
      <c r="B185" s="154"/>
      <c r="D185" s="150" t="s">
        <v>182</v>
      </c>
      <c r="E185" s="155" t="s">
        <v>1</v>
      </c>
      <c r="F185" s="156" t="s">
        <v>1735</v>
      </c>
      <c r="H185" s="157">
        <v>208.64</v>
      </c>
      <c r="I185" s="158"/>
      <c r="L185" s="154"/>
      <c r="M185" s="159"/>
      <c r="T185" s="160"/>
      <c r="AT185" s="155" t="s">
        <v>182</v>
      </c>
      <c r="AU185" s="155" t="s">
        <v>82</v>
      </c>
      <c r="AV185" s="12" t="s">
        <v>82</v>
      </c>
      <c r="AW185" s="12" t="s">
        <v>31</v>
      </c>
      <c r="AX185" s="12" t="s">
        <v>75</v>
      </c>
      <c r="AY185" s="155" t="s">
        <v>171</v>
      </c>
    </row>
    <row r="186" spans="2:65" s="12" customFormat="1" x14ac:dyDescent="0.2">
      <c r="B186" s="154"/>
      <c r="D186" s="150" t="s">
        <v>182</v>
      </c>
      <c r="E186" s="155" t="s">
        <v>1</v>
      </c>
      <c r="F186" s="156" t="s">
        <v>1736</v>
      </c>
      <c r="H186" s="157">
        <v>486.51</v>
      </c>
      <c r="I186" s="158"/>
      <c r="L186" s="154"/>
      <c r="M186" s="159"/>
      <c r="T186" s="160"/>
      <c r="AT186" s="155" t="s">
        <v>182</v>
      </c>
      <c r="AU186" s="155" t="s">
        <v>82</v>
      </c>
      <c r="AV186" s="12" t="s">
        <v>82</v>
      </c>
      <c r="AW186" s="12" t="s">
        <v>31</v>
      </c>
      <c r="AX186" s="12" t="s">
        <v>75</v>
      </c>
      <c r="AY186" s="155" t="s">
        <v>171</v>
      </c>
    </row>
    <row r="187" spans="2:65" s="12" customFormat="1" x14ac:dyDescent="0.2">
      <c r="B187" s="154"/>
      <c r="D187" s="150" t="s">
        <v>182</v>
      </c>
      <c r="E187" s="155" t="s">
        <v>1</v>
      </c>
      <c r="F187" s="156" t="s">
        <v>1774</v>
      </c>
      <c r="H187" s="157">
        <v>151.99199999999999</v>
      </c>
      <c r="I187" s="158"/>
      <c r="L187" s="154"/>
      <c r="M187" s="159"/>
      <c r="T187" s="160"/>
      <c r="AT187" s="155" t="s">
        <v>182</v>
      </c>
      <c r="AU187" s="155" t="s">
        <v>82</v>
      </c>
      <c r="AV187" s="12" t="s">
        <v>82</v>
      </c>
      <c r="AW187" s="12" t="s">
        <v>31</v>
      </c>
      <c r="AX187" s="12" t="s">
        <v>75</v>
      </c>
      <c r="AY187" s="155" t="s">
        <v>171</v>
      </c>
    </row>
    <row r="188" spans="2:65" s="13" customFormat="1" x14ac:dyDescent="0.2">
      <c r="B188" s="161"/>
      <c r="D188" s="150" t="s">
        <v>182</v>
      </c>
      <c r="E188" s="162" t="s">
        <v>1</v>
      </c>
      <c r="F188" s="163" t="s">
        <v>183</v>
      </c>
      <c r="H188" s="164">
        <v>847.14200000000005</v>
      </c>
      <c r="I188" s="165"/>
      <c r="L188" s="161"/>
      <c r="M188" s="166"/>
      <c r="T188" s="167"/>
      <c r="AT188" s="162" t="s">
        <v>182</v>
      </c>
      <c r="AU188" s="162" t="s">
        <v>82</v>
      </c>
      <c r="AV188" s="13" t="s">
        <v>107</v>
      </c>
      <c r="AW188" s="13" t="s">
        <v>31</v>
      </c>
      <c r="AX188" s="13" t="s">
        <v>19</v>
      </c>
      <c r="AY188" s="162" t="s">
        <v>171</v>
      </c>
    </row>
    <row r="189" spans="2:65" s="1" customFormat="1" ht="37.9" customHeight="1" x14ac:dyDescent="0.2">
      <c r="B189" s="32"/>
      <c r="C189" s="137" t="s">
        <v>271</v>
      </c>
      <c r="D189" s="137" t="s">
        <v>174</v>
      </c>
      <c r="E189" s="138" t="s">
        <v>810</v>
      </c>
      <c r="F189" s="139" t="s">
        <v>811</v>
      </c>
      <c r="G189" s="140" t="s">
        <v>793</v>
      </c>
      <c r="H189" s="141">
        <v>4235.71</v>
      </c>
      <c r="I189" s="142"/>
      <c r="J189" s="143">
        <f>ROUND(I189*H189,1)</f>
        <v>0</v>
      </c>
      <c r="K189" s="139" t="s">
        <v>178</v>
      </c>
      <c r="L189" s="32"/>
      <c r="M189" s="144" t="s">
        <v>1</v>
      </c>
      <c r="N189" s="145" t="s">
        <v>40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111</v>
      </c>
      <c r="AT189" s="148" t="s">
        <v>174</v>
      </c>
      <c r="AU189" s="148" t="s">
        <v>82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19</v>
      </c>
      <c r="BK189" s="149">
        <f>ROUND(I189*H189,1)</f>
        <v>0</v>
      </c>
      <c r="BL189" s="17" t="s">
        <v>111</v>
      </c>
      <c r="BM189" s="148" t="s">
        <v>1775</v>
      </c>
    </row>
    <row r="190" spans="2:65" s="1" customFormat="1" ht="48.75" x14ac:dyDescent="0.2">
      <c r="B190" s="32"/>
      <c r="D190" s="150" t="s">
        <v>180</v>
      </c>
      <c r="F190" s="151" t="s">
        <v>813</v>
      </c>
      <c r="I190" s="152"/>
      <c r="L190" s="32"/>
      <c r="M190" s="153"/>
      <c r="T190" s="56"/>
      <c r="AT190" s="17" t="s">
        <v>180</v>
      </c>
      <c r="AU190" s="17" t="s">
        <v>82</v>
      </c>
    </row>
    <row r="191" spans="2:65" s="12" customFormat="1" x14ac:dyDescent="0.2">
      <c r="B191" s="154"/>
      <c r="D191" s="150" t="s">
        <v>182</v>
      </c>
      <c r="E191" s="155" t="s">
        <v>1</v>
      </c>
      <c r="F191" s="156" t="s">
        <v>1735</v>
      </c>
      <c r="H191" s="157">
        <v>208.64</v>
      </c>
      <c r="I191" s="158"/>
      <c r="L191" s="154"/>
      <c r="M191" s="159"/>
      <c r="T191" s="160"/>
      <c r="AT191" s="155" t="s">
        <v>182</v>
      </c>
      <c r="AU191" s="155" t="s">
        <v>82</v>
      </c>
      <c r="AV191" s="12" t="s">
        <v>82</v>
      </c>
      <c r="AW191" s="12" t="s">
        <v>31</v>
      </c>
      <c r="AX191" s="12" t="s">
        <v>75</v>
      </c>
      <c r="AY191" s="155" t="s">
        <v>171</v>
      </c>
    </row>
    <row r="192" spans="2:65" s="12" customFormat="1" x14ac:dyDescent="0.2">
      <c r="B192" s="154"/>
      <c r="D192" s="150" t="s">
        <v>182</v>
      </c>
      <c r="E192" s="155" t="s">
        <v>1</v>
      </c>
      <c r="F192" s="156" t="s">
        <v>1736</v>
      </c>
      <c r="H192" s="157">
        <v>486.51</v>
      </c>
      <c r="I192" s="158"/>
      <c r="L192" s="154"/>
      <c r="M192" s="159"/>
      <c r="T192" s="160"/>
      <c r="AT192" s="155" t="s">
        <v>182</v>
      </c>
      <c r="AU192" s="155" t="s">
        <v>82</v>
      </c>
      <c r="AV192" s="12" t="s">
        <v>82</v>
      </c>
      <c r="AW192" s="12" t="s">
        <v>31</v>
      </c>
      <c r="AX192" s="12" t="s">
        <v>75</v>
      </c>
      <c r="AY192" s="155" t="s">
        <v>171</v>
      </c>
    </row>
    <row r="193" spans="2:65" s="12" customFormat="1" x14ac:dyDescent="0.2">
      <c r="B193" s="154"/>
      <c r="D193" s="150" t="s">
        <v>182</v>
      </c>
      <c r="E193" s="155" t="s">
        <v>1</v>
      </c>
      <c r="F193" s="156" t="s">
        <v>1774</v>
      </c>
      <c r="H193" s="157">
        <v>151.99199999999999</v>
      </c>
      <c r="I193" s="158"/>
      <c r="L193" s="154"/>
      <c r="M193" s="159"/>
      <c r="T193" s="160"/>
      <c r="AT193" s="155" t="s">
        <v>182</v>
      </c>
      <c r="AU193" s="155" t="s">
        <v>82</v>
      </c>
      <c r="AV193" s="12" t="s">
        <v>82</v>
      </c>
      <c r="AW193" s="12" t="s">
        <v>31</v>
      </c>
      <c r="AX193" s="12" t="s">
        <v>75</v>
      </c>
      <c r="AY193" s="155" t="s">
        <v>171</v>
      </c>
    </row>
    <row r="194" spans="2:65" s="13" customFormat="1" x14ac:dyDescent="0.2">
      <c r="B194" s="161"/>
      <c r="D194" s="150" t="s">
        <v>182</v>
      </c>
      <c r="E194" s="162" t="s">
        <v>1</v>
      </c>
      <c r="F194" s="163" t="s">
        <v>183</v>
      </c>
      <c r="H194" s="164">
        <v>847.14199999999994</v>
      </c>
      <c r="I194" s="165"/>
      <c r="L194" s="161"/>
      <c r="M194" s="166"/>
      <c r="T194" s="167"/>
      <c r="AT194" s="162" t="s">
        <v>182</v>
      </c>
      <c r="AU194" s="162" t="s">
        <v>82</v>
      </c>
      <c r="AV194" s="13" t="s">
        <v>107</v>
      </c>
      <c r="AW194" s="13" t="s">
        <v>31</v>
      </c>
      <c r="AX194" s="13" t="s">
        <v>19</v>
      </c>
      <c r="AY194" s="162" t="s">
        <v>171</v>
      </c>
    </row>
    <row r="195" spans="2:65" s="12" customFormat="1" x14ac:dyDescent="0.2">
      <c r="B195" s="154"/>
      <c r="D195" s="150" t="s">
        <v>182</v>
      </c>
      <c r="F195" s="156" t="s">
        <v>1776</v>
      </c>
      <c r="H195" s="157">
        <v>4235.71</v>
      </c>
      <c r="I195" s="158"/>
      <c r="L195" s="154"/>
      <c r="M195" s="159"/>
      <c r="T195" s="160"/>
      <c r="AT195" s="155" t="s">
        <v>182</v>
      </c>
      <c r="AU195" s="155" t="s">
        <v>82</v>
      </c>
      <c r="AV195" s="12" t="s">
        <v>82</v>
      </c>
      <c r="AW195" s="12" t="s">
        <v>4</v>
      </c>
      <c r="AX195" s="12" t="s">
        <v>19</v>
      </c>
      <c r="AY195" s="155" t="s">
        <v>171</v>
      </c>
    </row>
    <row r="196" spans="2:65" s="1" customFormat="1" ht="33" customHeight="1" x14ac:dyDescent="0.2">
      <c r="B196" s="32"/>
      <c r="C196" s="137" t="s">
        <v>276</v>
      </c>
      <c r="D196" s="137" t="s">
        <v>174</v>
      </c>
      <c r="E196" s="138" t="s">
        <v>823</v>
      </c>
      <c r="F196" s="139" t="s">
        <v>824</v>
      </c>
      <c r="G196" s="140" t="s">
        <v>324</v>
      </c>
      <c r="H196" s="141">
        <v>1524.855</v>
      </c>
      <c r="I196" s="142"/>
      <c r="J196" s="143">
        <f>ROUND(I196*H196,1)</f>
        <v>0</v>
      </c>
      <c r="K196" s="139" t="s">
        <v>178</v>
      </c>
      <c r="L196" s="32"/>
      <c r="M196" s="144" t="s">
        <v>1</v>
      </c>
      <c r="N196" s="145" t="s">
        <v>40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111</v>
      </c>
      <c r="AT196" s="148" t="s">
        <v>174</v>
      </c>
      <c r="AU196" s="148" t="s">
        <v>82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19</v>
      </c>
      <c r="BK196" s="149">
        <f>ROUND(I196*H196,1)</f>
        <v>0</v>
      </c>
      <c r="BL196" s="17" t="s">
        <v>111</v>
      </c>
      <c r="BM196" s="148" t="s">
        <v>1777</v>
      </c>
    </row>
    <row r="197" spans="2:65" s="1" customFormat="1" ht="29.25" x14ac:dyDescent="0.2">
      <c r="B197" s="32"/>
      <c r="D197" s="150" t="s">
        <v>180</v>
      </c>
      <c r="F197" s="151" t="s">
        <v>826</v>
      </c>
      <c r="I197" s="152"/>
      <c r="L197" s="32"/>
      <c r="M197" s="153"/>
      <c r="T197" s="56"/>
      <c r="AT197" s="17" t="s">
        <v>180</v>
      </c>
      <c r="AU197" s="17" t="s">
        <v>82</v>
      </c>
    </row>
    <row r="198" spans="2:65" s="12" customFormat="1" x14ac:dyDescent="0.2">
      <c r="B198" s="154"/>
      <c r="D198" s="150" t="s">
        <v>182</v>
      </c>
      <c r="E198" s="155" t="s">
        <v>1</v>
      </c>
      <c r="F198" s="156" t="s">
        <v>1778</v>
      </c>
      <c r="H198" s="157">
        <v>375.55200000000002</v>
      </c>
      <c r="I198" s="158"/>
      <c r="L198" s="154"/>
      <c r="M198" s="159"/>
      <c r="T198" s="160"/>
      <c r="AT198" s="155" t="s">
        <v>182</v>
      </c>
      <c r="AU198" s="155" t="s">
        <v>82</v>
      </c>
      <c r="AV198" s="12" t="s">
        <v>82</v>
      </c>
      <c r="AW198" s="12" t="s">
        <v>31</v>
      </c>
      <c r="AX198" s="12" t="s">
        <v>75</v>
      </c>
      <c r="AY198" s="155" t="s">
        <v>171</v>
      </c>
    </row>
    <row r="199" spans="2:65" s="12" customFormat="1" x14ac:dyDescent="0.2">
      <c r="B199" s="154"/>
      <c r="D199" s="150" t="s">
        <v>182</v>
      </c>
      <c r="E199" s="155" t="s">
        <v>1</v>
      </c>
      <c r="F199" s="156" t="s">
        <v>1779</v>
      </c>
      <c r="H199" s="157">
        <v>875.71799999999996</v>
      </c>
      <c r="I199" s="158"/>
      <c r="L199" s="154"/>
      <c r="M199" s="159"/>
      <c r="T199" s="160"/>
      <c r="AT199" s="155" t="s">
        <v>182</v>
      </c>
      <c r="AU199" s="155" t="s">
        <v>82</v>
      </c>
      <c r="AV199" s="12" t="s">
        <v>82</v>
      </c>
      <c r="AW199" s="12" t="s">
        <v>31</v>
      </c>
      <c r="AX199" s="12" t="s">
        <v>75</v>
      </c>
      <c r="AY199" s="155" t="s">
        <v>171</v>
      </c>
    </row>
    <row r="200" spans="2:65" s="12" customFormat="1" x14ac:dyDescent="0.2">
      <c r="B200" s="154"/>
      <c r="D200" s="150" t="s">
        <v>182</v>
      </c>
      <c r="E200" s="155" t="s">
        <v>1</v>
      </c>
      <c r="F200" s="156" t="s">
        <v>1780</v>
      </c>
      <c r="H200" s="157">
        <v>273.58499999999998</v>
      </c>
      <c r="I200" s="158"/>
      <c r="L200" s="154"/>
      <c r="M200" s="159"/>
      <c r="T200" s="160"/>
      <c r="AT200" s="155" t="s">
        <v>182</v>
      </c>
      <c r="AU200" s="155" t="s">
        <v>82</v>
      </c>
      <c r="AV200" s="12" t="s">
        <v>82</v>
      </c>
      <c r="AW200" s="12" t="s">
        <v>31</v>
      </c>
      <c r="AX200" s="12" t="s">
        <v>75</v>
      </c>
      <c r="AY200" s="155" t="s">
        <v>171</v>
      </c>
    </row>
    <row r="201" spans="2:65" s="13" customFormat="1" x14ac:dyDescent="0.2">
      <c r="B201" s="161"/>
      <c r="D201" s="150" t="s">
        <v>182</v>
      </c>
      <c r="E201" s="162" t="s">
        <v>1</v>
      </c>
      <c r="F201" s="163" t="s">
        <v>183</v>
      </c>
      <c r="H201" s="164">
        <v>1524.855</v>
      </c>
      <c r="I201" s="165"/>
      <c r="L201" s="161"/>
      <c r="M201" s="166"/>
      <c r="T201" s="167"/>
      <c r="AT201" s="162" t="s">
        <v>182</v>
      </c>
      <c r="AU201" s="162" t="s">
        <v>82</v>
      </c>
      <c r="AV201" s="13" t="s">
        <v>107</v>
      </c>
      <c r="AW201" s="13" t="s">
        <v>31</v>
      </c>
      <c r="AX201" s="13" t="s">
        <v>19</v>
      </c>
      <c r="AY201" s="162" t="s">
        <v>171</v>
      </c>
    </row>
    <row r="202" spans="2:65" s="1" customFormat="1" ht="24.2" customHeight="1" x14ac:dyDescent="0.2">
      <c r="B202" s="32"/>
      <c r="C202" s="137" t="s">
        <v>284</v>
      </c>
      <c r="D202" s="137" t="s">
        <v>174</v>
      </c>
      <c r="E202" s="138" t="s">
        <v>1781</v>
      </c>
      <c r="F202" s="139" t="s">
        <v>1782</v>
      </c>
      <c r="G202" s="140" t="s">
        <v>793</v>
      </c>
      <c r="H202" s="141">
        <v>607.96600000000001</v>
      </c>
      <c r="I202" s="142"/>
      <c r="J202" s="143">
        <f>ROUND(I202*H202,1)</f>
        <v>0</v>
      </c>
      <c r="K202" s="139" t="s">
        <v>178</v>
      </c>
      <c r="L202" s="32"/>
      <c r="M202" s="144" t="s">
        <v>1</v>
      </c>
      <c r="N202" s="145" t="s">
        <v>40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111</v>
      </c>
      <c r="AT202" s="148" t="s">
        <v>174</v>
      </c>
      <c r="AU202" s="148" t="s">
        <v>82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19</v>
      </c>
      <c r="BK202" s="149">
        <f>ROUND(I202*H202,1)</f>
        <v>0</v>
      </c>
      <c r="BL202" s="17" t="s">
        <v>111</v>
      </c>
      <c r="BM202" s="148" t="s">
        <v>1783</v>
      </c>
    </row>
    <row r="203" spans="2:65" s="1" customFormat="1" ht="29.25" x14ac:dyDescent="0.2">
      <c r="B203" s="32"/>
      <c r="D203" s="150" t="s">
        <v>180</v>
      </c>
      <c r="F203" s="151" t="s">
        <v>1784</v>
      </c>
      <c r="I203" s="152"/>
      <c r="L203" s="32"/>
      <c r="M203" s="153"/>
      <c r="T203" s="56"/>
      <c r="AT203" s="17" t="s">
        <v>180</v>
      </c>
      <c r="AU203" s="17" t="s">
        <v>82</v>
      </c>
    </row>
    <row r="204" spans="2:65" s="12" customFormat="1" x14ac:dyDescent="0.2">
      <c r="B204" s="154"/>
      <c r="D204" s="150" t="s">
        <v>182</v>
      </c>
      <c r="E204" s="155" t="s">
        <v>1</v>
      </c>
      <c r="F204" s="156" t="s">
        <v>1785</v>
      </c>
      <c r="H204" s="157">
        <v>607.96600000000001</v>
      </c>
      <c r="I204" s="158"/>
      <c r="L204" s="154"/>
      <c r="M204" s="159"/>
      <c r="T204" s="160"/>
      <c r="AT204" s="155" t="s">
        <v>182</v>
      </c>
      <c r="AU204" s="155" t="s">
        <v>82</v>
      </c>
      <c r="AV204" s="12" t="s">
        <v>82</v>
      </c>
      <c r="AW204" s="12" t="s">
        <v>31</v>
      </c>
      <c r="AX204" s="12" t="s">
        <v>19</v>
      </c>
      <c r="AY204" s="155" t="s">
        <v>171</v>
      </c>
    </row>
    <row r="205" spans="2:65" s="1" customFormat="1" ht="24.2" customHeight="1" x14ac:dyDescent="0.2">
      <c r="B205" s="32"/>
      <c r="C205" s="137" t="s">
        <v>314</v>
      </c>
      <c r="D205" s="137" t="s">
        <v>174</v>
      </c>
      <c r="E205" s="138" t="s">
        <v>1786</v>
      </c>
      <c r="F205" s="139" t="s">
        <v>1787</v>
      </c>
      <c r="G205" s="140" t="s">
        <v>177</v>
      </c>
      <c r="H205" s="141">
        <v>1170.28</v>
      </c>
      <c r="I205" s="142"/>
      <c r="J205" s="143">
        <f>ROUND(I205*H205,1)</f>
        <v>0</v>
      </c>
      <c r="K205" s="139" t="s">
        <v>178</v>
      </c>
      <c r="L205" s="32"/>
      <c r="M205" s="144" t="s">
        <v>1</v>
      </c>
      <c r="N205" s="145" t="s">
        <v>40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111</v>
      </c>
      <c r="AT205" s="148" t="s">
        <v>174</v>
      </c>
      <c r="AU205" s="148" t="s">
        <v>82</v>
      </c>
      <c r="AY205" s="17" t="s">
        <v>171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19</v>
      </c>
      <c r="BK205" s="149">
        <f>ROUND(I205*H205,1)</f>
        <v>0</v>
      </c>
      <c r="BL205" s="17" t="s">
        <v>111</v>
      </c>
      <c r="BM205" s="148" t="s">
        <v>1788</v>
      </c>
    </row>
    <row r="206" spans="2:65" s="1" customFormat="1" ht="19.5" x14ac:dyDescent="0.2">
      <c r="B206" s="32"/>
      <c r="D206" s="150" t="s">
        <v>180</v>
      </c>
      <c r="F206" s="151" t="s">
        <v>1789</v>
      </c>
      <c r="I206" s="152"/>
      <c r="L206" s="32"/>
      <c r="M206" s="153"/>
      <c r="T206" s="56"/>
      <c r="AT206" s="17" t="s">
        <v>180</v>
      </c>
      <c r="AU206" s="17" t="s">
        <v>82</v>
      </c>
    </row>
    <row r="207" spans="2:65" s="12" customFormat="1" x14ac:dyDescent="0.2">
      <c r="B207" s="154"/>
      <c r="D207" s="150" t="s">
        <v>182</v>
      </c>
      <c r="E207" s="155" t="s">
        <v>1</v>
      </c>
      <c r="F207" s="156" t="s">
        <v>1684</v>
      </c>
      <c r="H207" s="157">
        <v>521.6</v>
      </c>
      <c r="I207" s="158"/>
      <c r="L207" s="154"/>
      <c r="M207" s="159"/>
      <c r="T207" s="160"/>
      <c r="AT207" s="155" t="s">
        <v>182</v>
      </c>
      <c r="AU207" s="155" t="s">
        <v>82</v>
      </c>
      <c r="AV207" s="12" t="s">
        <v>82</v>
      </c>
      <c r="AW207" s="12" t="s">
        <v>31</v>
      </c>
      <c r="AX207" s="12" t="s">
        <v>75</v>
      </c>
      <c r="AY207" s="155" t="s">
        <v>171</v>
      </c>
    </row>
    <row r="208" spans="2:65" s="12" customFormat="1" x14ac:dyDescent="0.2">
      <c r="B208" s="154"/>
      <c r="D208" s="150" t="s">
        <v>182</v>
      </c>
      <c r="E208" s="155" t="s">
        <v>1</v>
      </c>
      <c r="F208" s="156" t="s">
        <v>1687</v>
      </c>
      <c r="H208" s="157">
        <v>648.67999999999995</v>
      </c>
      <c r="I208" s="158"/>
      <c r="L208" s="154"/>
      <c r="M208" s="159"/>
      <c r="T208" s="160"/>
      <c r="AT208" s="155" t="s">
        <v>182</v>
      </c>
      <c r="AU208" s="155" t="s">
        <v>82</v>
      </c>
      <c r="AV208" s="12" t="s">
        <v>82</v>
      </c>
      <c r="AW208" s="12" t="s">
        <v>31</v>
      </c>
      <c r="AX208" s="12" t="s">
        <v>75</v>
      </c>
      <c r="AY208" s="155" t="s">
        <v>171</v>
      </c>
    </row>
    <row r="209" spans="2:65" s="13" customFormat="1" x14ac:dyDescent="0.2">
      <c r="B209" s="161"/>
      <c r="D209" s="150" t="s">
        <v>182</v>
      </c>
      <c r="E209" s="162" t="s">
        <v>1</v>
      </c>
      <c r="F209" s="163" t="s">
        <v>183</v>
      </c>
      <c r="H209" s="164">
        <v>1170.28</v>
      </c>
      <c r="I209" s="165"/>
      <c r="L209" s="161"/>
      <c r="M209" s="166"/>
      <c r="T209" s="167"/>
      <c r="AT209" s="162" t="s">
        <v>182</v>
      </c>
      <c r="AU209" s="162" t="s">
        <v>82</v>
      </c>
      <c r="AV209" s="13" t="s">
        <v>107</v>
      </c>
      <c r="AW209" s="13" t="s">
        <v>31</v>
      </c>
      <c r="AX209" s="13" t="s">
        <v>19</v>
      </c>
      <c r="AY209" s="162" t="s">
        <v>171</v>
      </c>
    </row>
    <row r="210" spans="2:65" s="11" customFormat="1" ht="22.9" customHeight="1" x14ac:dyDescent="0.2">
      <c r="B210" s="125"/>
      <c r="D210" s="126" t="s">
        <v>74</v>
      </c>
      <c r="E210" s="135" t="s">
        <v>82</v>
      </c>
      <c r="F210" s="135" t="s">
        <v>1790</v>
      </c>
      <c r="I210" s="128"/>
      <c r="J210" s="136">
        <f>BK210</f>
        <v>0</v>
      </c>
      <c r="L210" s="125"/>
      <c r="M210" s="130"/>
      <c r="P210" s="131">
        <f>SUM(P211:P228)</f>
        <v>0</v>
      </c>
      <c r="R210" s="131">
        <f>SUM(R211:R228)</f>
        <v>37.227482699999996</v>
      </c>
      <c r="T210" s="132">
        <f>SUM(T211:T228)</f>
        <v>0</v>
      </c>
      <c r="AR210" s="126" t="s">
        <v>19</v>
      </c>
      <c r="AT210" s="133" t="s">
        <v>74</v>
      </c>
      <c r="AU210" s="133" t="s">
        <v>19</v>
      </c>
      <c r="AY210" s="126" t="s">
        <v>171</v>
      </c>
      <c r="BK210" s="134">
        <f>SUM(BK211:BK228)</f>
        <v>0</v>
      </c>
    </row>
    <row r="211" spans="2:65" s="1" customFormat="1" ht="33" customHeight="1" x14ac:dyDescent="0.2">
      <c r="B211" s="32"/>
      <c r="C211" s="137" t="s">
        <v>321</v>
      </c>
      <c r="D211" s="137" t="s">
        <v>174</v>
      </c>
      <c r="E211" s="138" t="s">
        <v>1791</v>
      </c>
      <c r="F211" s="139" t="s">
        <v>1792</v>
      </c>
      <c r="G211" s="140" t="s">
        <v>177</v>
      </c>
      <c r="H211" s="141">
        <v>362</v>
      </c>
      <c r="I211" s="142"/>
      <c r="J211" s="143">
        <f>ROUND(I211*H211,1)</f>
        <v>0</v>
      </c>
      <c r="K211" s="139" t="s">
        <v>178</v>
      </c>
      <c r="L211" s="32"/>
      <c r="M211" s="144" t="s">
        <v>1</v>
      </c>
      <c r="N211" s="145" t="s">
        <v>40</v>
      </c>
      <c r="P211" s="146">
        <f>O211*H211</f>
        <v>0</v>
      </c>
      <c r="Q211" s="146">
        <v>3.0945000000000001E-4</v>
      </c>
      <c r="R211" s="146">
        <f>Q211*H211</f>
        <v>0.11202090000000001</v>
      </c>
      <c r="S211" s="146">
        <v>0</v>
      </c>
      <c r="T211" s="147">
        <f>S211*H211</f>
        <v>0</v>
      </c>
      <c r="AR211" s="148" t="s">
        <v>111</v>
      </c>
      <c r="AT211" s="148" t="s">
        <v>174</v>
      </c>
      <c r="AU211" s="148" t="s">
        <v>82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19</v>
      </c>
      <c r="BK211" s="149">
        <f>ROUND(I211*H211,1)</f>
        <v>0</v>
      </c>
      <c r="BL211" s="17" t="s">
        <v>111</v>
      </c>
      <c r="BM211" s="148" t="s">
        <v>1793</v>
      </c>
    </row>
    <row r="212" spans="2:65" s="1" customFormat="1" ht="29.25" x14ac:dyDescent="0.2">
      <c r="B212" s="32"/>
      <c r="D212" s="150" t="s">
        <v>180</v>
      </c>
      <c r="F212" s="151" t="s">
        <v>1794</v>
      </c>
      <c r="I212" s="152"/>
      <c r="L212" s="32"/>
      <c r="M212" s="153"/>
      <c r="T212" s="56"/>
      <c r="AT212" s="17" t="s">
        <v>180</v>
      </c>
      <c r="AU212" s="17" t="s">
        <v>82</v>
      </c>
    </row>
    <row r="213" spans="2:65" s="12" customFormat="1" x14ac:dyDescent="0.2">
      <c r="B213" s="154"/>
      <c r="D213" s="150" t="s">
        <v>182</v>
      </c>
      <c r="E213" s="155" t="s">
        <v>1</v>
      </c>
      <c r="F213" s="156" t="s">
        <v>1795</v>
      </c>
      <c r="H213" s="157">
        <v>144</v>
      </c>
      <c r="I213" s="158"/>
      <c r="L213" s="154"/>
      <c r="M213" s="159"/>
      <c r="T213" s="160"/>
      <c r="AT213" s="155" t="s">
        <v>182</v>
      </c>
      <c r="AU213" s="155" t="s">
        <v>82</v>
      </c>
      <c r="AV213" s="12" t="s">
        <v>82</v>
      </c>
      <c r="AW213" s="12" t="s">
        <v>31</v>
      </c>
      <c r="AX213" s="12" t="s">
        <v>75</v>
      </c>
      <c r="AY213" s="155" t="s">
        <v>171</v>
      </c>
    </row>
    <row r="214" spans="2:65" s="12" customFormat="1" x14ac:dyDescent="0.2">
      <c r="B214" s="154"/>
      <c r="D214" s="150" t="s">
        <v>182</v>
      </c>
      <c r="E214" s="155" t="s">
        <v>1</v>
      </c>
      <c r="F214" s="156" t="s">
        <v>1796</v>
      </c>
      <c r="H214" s="157">
        <v>60</v>
      </c>
      <c r="I214" s="158"/>
      <c r="L214" s="154"/>
      <c r="M214" s="159"/>
      <c r="T214" s="160"/>
      <c r="AT214" s="155" t="s">
        <v>182</v>
      </c>
      <c r="AU214" s="155" t="s">
        <v>82</v>
      </c>
      <c r="AV214" s="12" t="s">
        <v>82</v>
      </c>
      <c r="AW214" s="12" t="s">
        <v>31</v>
      </c>
      <c r="AX214" s="12" t="s">
        <v>75</v>
      </c>
      <c r="AY214" s="155" t="s">
        <v>171</v>
      </c>
    </row>
    <row r="215" spans="2:65" s="12" customFormat="1" x14ac:dyDescent="0.2">
      <c r="B215" s="154"/>
      <c r="D215" s="150" t="s">
        <v>182</v>
      </c>
      <c r="E215" s="155" t="s">
        <v>1</v>
      </c>
      <c r="F215" s="156" t="s">
        <v>1797</v>
      </c>
      <c r="H215" s="157">
        <v>158</v>
      </c>
      <c r="I215" s="158"/>
      <c r="L215" s="154"/>
      <c r="M215" s="159"/>
      <c r="T215" s="160"/>
      <c r="AT215" s="155" t="s">
        <v>182</v>
      </c>
      <c r="AU215" s="155" t="s">
        <v>82</v>
      </c>
      <c r="AV215" s="12" t="s">
        <v>82</v>
      </c>
      <c r="AW215" s="12" t="s">
        <v>31</v>
      </c>
      <c r="AX215" s="12" t="s">
        <v>75</v>
      </c>
      <c r="AY215" s="155" t="s">
        <v>171</v>
      </c>
    </row>
    <row r="216" spans="2:65" s="13" customFormat="1" x14ac:dyDescent="0.2">
      <c r="B216" s="161"/>
      <c r="D216" s="150" t="s">
        <v>182</v>
      </c>
      <c r="E216" s="162" t="s">
        <v>1</v>
      </c>
      <c r="F216" s="163" t="s">
        <v>183</v>
      </c>
      <c r="H216" s="164">
        <v>362</v>
      </c>
      <c r="I216" s="165"/>
      <c r="L216" s="161"/>
      <c r="M216" s="166"/>
      <c r="T216" s="167"/>
      <c r="AT216" s="162" t="s">
        <v>182</v>
      </c>
      <c r="AU216" s="162" t="s">
        <v>82</v>
      </c>
      <c r="AV216" s="13" t="s">
        <v>107</v>
      </c>
      <c r="AW216" s="13" t="s">
        <v>31</v>
      </c>
      <c r="AX216" s="13" t="s">
        <v>19</v>
      </c>
      <c r="AY216" s="162" t="s">
        <v>171</v>
      </c>
    </row>
    <row r="217" spans="2:65" s="1" customFormat="1" ht="16.5" customHeight="1" x14ac:dyDescent="0.2">
      <c r="B217" s="32"/>
      <c r="C217" s="168" t="s">
        <v>7</v>
      </c>
      <c r="D217" s="168" t="s">
        <v>193</v>
      </c>
      <c r="E217" s="169" t="s">
        <v>1798</v>
      </c>
      <c r="F217" s="170" t="s">
        <v>1799</v>
      </c>
      <c r="G217" s="171" t="s">
        <v>177</v>
      </c>
      <c r="H217" s="172">
        <v>398.2</v>
      </c>
      <c r="I217" s="173"/>
      <c r="J217" s="174">
        <f>ROUND(I217*H217,1)</f>
        <v>0</v>
      </c>
      <c r="K217" s="170" t="s">
        <v>178</v>
      </c>
      <c r="L217" s="175"/>
      <c r="M217" s="176" t="s">
        <v>1</v>
      </c>
      <c r="N217" s="177" t="s">
        <v>40</v>
      </c>
      <c r="P217" s="146">
        <f>O217*H217</f>
        <v>0</v>
      </c>
      <c r="Q217" s="146">
        <v>2.9999999999999997E-4</v>
      </c>
      <c r="R217" s="146">
        <f>Q217*H217</f>
        <v>0.11945999999999998</v>
      </c>
      <c r="S217" s="146">
        <v>0</v>
      </c>
      <c r="T217" s="147">
        <f>S217*H217</f>
        <v>0</v>
      </c>
      <c r="AR217" s="148" t="s">
        <v>196</v>
      </c>
      <c r="AT217" s="148" t="s">
        <v>193</v>
      </c>
      <c r="AU217" s="148" t="s">
        <v>82</v>
      </c>
      <c r="AY217" s="17" t="s">
        <v>171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19</v>
      </c>
      <c r="BK217" s="149">
        <f>ROUND(I217*H217,1)</f>
        <v>0</v>
      </c>
      <c r="BL217" s="17" t="s">
        <v>111</v>
      </c>
      <c r="BM217" s="148" t="s">
        <v>1800</v>
      </c>
    </row>
    <row r="218" spans="2:65" s="1" customFormat="1" x14ac:dyDescent="0.2">
      <c r="B218" s="32"/>
      <c r="D218" s="150" t="s">
        <v>180</v>
      </c>
      <c r="F218" s="151" t="s">
        <v>1799</v>
      </c>
      <c r="I218" s="152"/>
      <c r="L218" s="32"/>
      <c r="M218" s="153"/>
      <c r="T218" s="56"/>
      <c r="AT218" s="17" t="s">
        <v>180</v>
      </c>
      <c r="AU218" s="17" t="s">
        <v>82</v>
      </c>
    </row>
    <row r="219" spans="2:65" s="12" customFormat="1" x14ac:dyDescent="0.2">
      <c r="B219" s="154"/>
      <c r="D219" s="150" t="s">
        <v>182</v>
      </c>
      <c r="E219" s="155" t="s">
        <v>1</v>
      </c>
      <c r="F219" s="156" t="s">
        <v>1801</v>
      </c>
      <c r="H219" s="157">
        <v>158.4</v>
      </c>
      <c r="I219" s="158"/>
      <c r="L219" s="154"/>
      <c r="M219" s="159"/>
      <c r="T219" s="160"/>
      <c r="AT219" s="155" t="s">
        <v>182</v>
      </c>
      <c r="AU219" s="155" t="s">
        <v>82</v>
      </c>
      <c r="AV219" s="12" t="s">
        <v>82</v>
      </c>
      <c r="AW219" s="12" t="s">
        <v>31</v>
      </c>
      <c r="AX219" s="12" t="s">
        <v>75</v>
      </c>
      <c r="AY219" s="155" t="s">
        <v>171</v>
      </c>
    </row>
    <row r="220" spans="2:65" s="12" customFormat="1" x14ac:dyDescent="0.2">
      <c r="B220" s="154"/>
      <c r="D220" s="150" t="s">
        <v>182</v>
      </c>
      <c r="E220" s="155" t="s">
        <v>1</v>
      </c>
      <c r="F220" s="156" t="s">
        <v>1802</v>
      </c>
      <c r="H220" s="157">
        <v>66</v>
      </c>
      <c r="I220" s="158"/>
      <c r="L220" s="154"/>
      <c r="M220" s="159"/>
      <c r="T220" s="160"/>
      <c r="AT220" s="155" t="s">
        <v>182</v>
      </c>
      <c r="AU220" s="155" t="s">
        <v>82</v>
      </c>
      <c r="AV220" s="12" t="s">
        <v>82</v>
      </c>
      <c r="AW220" s="12" t="s">
        <v>31</v>
      </c>
      <c r="AX220" s="12" t="s">
        <v>75</v>
      </c>
      <c r="AY220" s="155" t="s">
        <v>171</v>
      </c>
    </row>
    <row r="221" spans="2:65" s="12" customFormat="1" x14ac:dyDescent="0.2">
      <c r="B221" s="154"/>
      <c r="D221" s="150" t="s">
        <v>182</v>
      </c>
      <c r="E221" s="155" t="s">
        <v>1</v>
      </c>
      <c r="F221" s="156" t="s">
        <v>1803</v>
      </c>
      <c r="H221" s="157">
        <v>173.8</v>
      </c>
      <c r="I221" s="158"/>
      <c r="L221" s="154"/>
      <c r="M221" s="159"/>
      <c r="T221" s="160"/>
      <c r="AT221" s="155" t="s">
        <v>182</v>
      </c>
      <c r="AU221" s="155" t="s">
        <v>82</v>
      </c>
      <c r="AV221" s="12" t="s">
        <v>82</v>
      </c>
      <c r="AW221" s="12" t="s">
        <v>31</v>
      </c>
      <c r="AX221" s="12" t="s">
        <v>75</v>
      </c>
      <c r="AY221" s="155" t="s">
        <v>171</v>
      </c>
    </row>
    <row r="222" spans="2:65" s="13" customFormat="1" x14ac:dyDescent="0.2">
      <c r="B222" s="161"/>
      <c r="D222" s="150" t="s">
        <v>182</v>
      </c>
      <c r="E222" s="162" t="s">
        <v>1</v>
      </c>
      <c r="F222" s="163" t="s">
        <v>183</v>
      </c>
      <c r="H222" s="164">
        <v>398.2</v>
      </c>
      <c r="I222" s="165"/>
      <c r="L222" s="161"/>
      <c r="M222" s="166"/>
      <c r="T222" s="167"/>
      <c r="AT222" s="162" t="s">
        <v>182</v>
      </c>
      <c r="AU222" s="162" t="s">
        <v>82</v>
      </c>
      <c r="AV222" s="13" t="s">
        <v>107</v>
      </c>
      <c r="AW222" s="13" t="s">
        <v>31</v>
      </c>
      <c r="AX222" s="13" t="s">
        <v>19</v>
      </c>
      <c r="AY222" s="162" t="s">
        <v>171</v>
      </c>
    </row>
    <row r="223" spans="2:65" s="1" customFormat="1" ht="44.25" customHeight="1" x14ac:dyDescent="0.2">
      <c r="B223" s="32"/>
      <c r="C223" s="137" t="s">
        <v>331</v>
      </c>
      <c r="D223" s="137" t="s">
        <v>174</v>
      </c>
      <c r="E223" s="138" t="s">
        <v>1804</v>
      </c>
      <c r="F223" s="139" t="s">
        <v>1805</v>
      </c>
      <c r="G223" s="140" t="s">
        <v>202</v>
      </c>
      <c r="H223" s="141">
        <v>181</v>
      </c>
      <c r="I223" s="142"/>
      <c r="J223" s="143">
        <f>ROUND(I223*H223,1)</f>
        <v>0</v>
      </c>
      <c r="K223" s="139" t="s">
        <v>178</v>
      </c>
      <c r="L223" s="32"/>
      <c r="M223" s="144" t="s">
        <v>1</v>
      </c>
      <c r="N223" s="145" t="s">
        <v>40</v>
      </c>
      <c r="P223" s="146">
        <f>O223*H223</f>
        <v>0</v>
      </c>
      <c r="Q223" s="146">
        <v>0.20439779999999999</v>
      </c>
      <c r="R223" s="146">
        <f>Q223*H223</f>
        <v>36.996001799999995</v>
      </c>
      <c r="S223" s="146">
        <v>0</v>
      </c>
      <c r="T223" s="147">
        <f>S223*H223</f>
        <v>0</v>
      </c>
      <c r="AR223" s="148" t="s">
        <v>111</v>
      </c>
      <c r="AT223" s="148" t="s">
        <v>174</v>
      </c>
      <c r="AU223" s="148" t="s">
        <v>82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19</v>
      </c>
      <c r="BK223" s="149">
        <f>ROUND(I223*H223,1)</f>
        <v>0</v>
      </c>
      <c r="BL223" s="17" t="s">
        <v>111</v>
      </c>
      <c r="BM223" s="148" t="s">
        <v>1806</v>
      </c>
    </row>
    <row r="224" spans="2:65" s="1" customFormat="1" ht="39" x14ac:dyDescent="0.2">
      <c r="B224" s="32"/>
      <c r="D224" s="150" t="s">
        <v>180</v>
      </c>
      <c r="F224" s="151" t="s">
        <v>1807</v>
      </c>
      <c r="I224" s="152"/>
      <c r="L224" s="32"/>
      <c r="M224" s="153"/>
      <c r="T224" s="56"/>
      <c r="AT224" s="17" t="s">
        <v>180</v>
      </c>
      <c r="AU224" s="17" t="s">
        <v>82</v>
      </c>
    </row>
    <row r="225" spans="2:65" s="12" customFormat="1" x14ac:dyDescent="0.2">
      <c r="B225" s="154"/>
      <c r="D225" s="150" t="s">
        <v>182</v>
      </c>
      <c r="E225" s="155" t="s">
        <v>1</v>
      </c>
      <c r="F225" s="156" t="s">
        <v>1808</v>
      </c>
      <c r="H225" s="157">
        <v>72</v>
      </c>
      <c r="I225" s="158"/>
      <c r="L225" s="154"/>
      <c r="M225" s="159"/>
      <c r="T225" s="160"/>
      <c r="AT225" s="155" t="s">
        <v>182</v>
      </c>
      <c r="AU225" s="155" t="s">
        <v>82</v>
      </c>
      <c r="AV225" s="12" t="s">
        <v>82</v>
      </c>
      <c r="AW225" s="12" t="s">
        <v>31</v>
      </c>
      <c r="AX225" s="12" t="s">
        <v>75</v>
      </c>
      <c r="AY225" s="155" t="s">
        <v>171</v>
      </c>
    </row>
    <row r="226" spans="2:65" s="12" customFormat="1" x14ac:dyDescent="0.2">
      <c r="B226" s="154"/>
      <c r="D226" s="150" t="s">
        <v>182</v>
      </c>
      <c r="E226" s="155" t="s">
        <v>1</v>
      </c>
      <c r="F226" s="156" t="s">
        <v>1809</v>
      </c>
      <c r="H226" s="157">
        <v>30</v>
      </c>
      <c r="I226" s="158"/>
      <c r="L226" s="154"/>
      <c r="M226" s="159"/>
      <c r="T226" s="160"/>
      <c r="AT226" s="155" t="s">
        <v>182</v>
      </c>
      <c r="AU226" s="155" t="s">
        <v>82</v>
      </c>
      <c r="AV226" s="12" t="s">
        <v>82</v>
      </c>
      <c r="AW226" s="12" t="s">
        <v>31</v>
      </c>
      <c r="AX226" s="12" t="s">
        <v>75</v>
      </c>
      <c r="AY226" s="155" t="s">
        <v>171</v>
      </c>
    </row>
    <row r="227" spans="2:65" s="12" customFormat="1" x14ac:dyDescent="0.2">
      <c r="B227" s="154"/>
      <c r="D227" s="150" t="s">
        <v>182</v>
      </c>
      <c r="E227" s="155" t="s">
        <v>1</v>
      </c>
      <c r="F227" s="156" t="s">
        <v>1810</v>
      </c>
      <c r="H227" s="157">
        <v>79</v>
      </c>
      <c r="I227" s="158"/>
      <c r="L227" s="154"/>
      <c r="M227" s="159"/>
      <c r="T227" s="160"/>
      <c r="AT227" s="155" t="s">
        <v>182</v>
      </c>
      <c r="AU227" s="155" t="s">
        <v>82</v>
      </c>
      <c r="AV227" s="12" t="s">
        <v>82</v>
      </c>
      <c r="AW227" s="12" t="s">
        <v>31</v>
      </c>
      <c r="AX227" s="12" t="s">
        <v>75</v>
      </c>
      <c r="AY227" s="155" t="s">
        <v>171</v>
      </c>
    </row>
    <row r="228" spans="2:65" s="13" customFormat="1" x14ac:dyDescent="0.2">
      <c r="B228" s="161"/>
      <c r="D228" s="150" t="s">
        <v>182</v>
      </c>
      <c r="E228" s="162" t="s">
        <v>1</v>
      </c>
      <c r="F228" s="163" t="s">
        <v>183</v>
      </c>
      <c r="H228" s="164">
        <v>181</v>
      </c>
      <c r="I228" s="165"/>
      <c r="L228" s="161"/>
      <c r="M228" s="166"/>
      <c r="T228" s="167"/>
      <c r="AT228" s="162" t="s">
        <v>182</v>
      </c>
      <c r="AU228" s="162" t="s">
        <v>82</v>
      </c>
      <c r="AV228" s="13" t="s">
        <v>107</v>
      </c>
      <c r="AW228" s="13" t="s">
        <v>31</v>
      </c>
      <c r="AX228" s="13" t="s">
        <v>19</v>
      </c>
      <c r="AY228" s="162" t="s">
        <v>171</v>
      </c>
    </row>
    <row r="229" spans="2:65" s="11" customFormat="1" ht="22.9" customHeight="1" x14ac:dyDescent="0.2">
      <c r="B229" s="125"/>
      <c r="D229" s="126" t="s">
        <v>74</v>
      </c>
      <c r="E229" s="135" t="s">
        <v>107</v>
      </c>
      <c r="F229" s="135" t="s">
        <v>1116</v>
      </c>
      <c r="I229" s="128"/>
      <c r="J229" s="136">
        <f>BK229</f>
        <v>0</v>
      </c>
      <c r="L229" s="125"/>
      <c r="M229" s="130"/>
      <c r="P229" s="131">
        <f>SUM(P230:P237)</f>
        <v>0</v>
      </c>
      <c r="R229" s="131">
        <f>SUM(R230:R237)</f>
        <v>1.9987239999999997</v>
      </c>
      <c r="T229" s="132">
        <f>SUM(T230:T237)</f>
        <v>0</v>
      </c>
      <c r="AR229" s="126" t="s">
        <v>19</v>
      </c>
      <c r="AT229" s="133" t="s">
        <v>74</v>
      </c>
      <c r="AU229" s="133" t="s">
        <v>19</v>
      </c>
      <c r="AY229" s="126" t="s">
        <v>171</v>
      </c>
      <c r="BK229" s="134">
        <f>SUM(BK230:BK237)</f>
        <v>0</v>
      </c>
    </row>
    <row r="230" spans="2:65" s="1" customFormat="1" ht="24.2" customHeight="1" x14ac:dyDescent="0.2">
      <c r="B230" s="32"/>
      <c r="C230" s="137" t="s">
        <v>337</v>
      </c>
      <c r="D230" s="137" t="s">
        <v>174</v>
      </c>
      <c r="E230" s="138" t="s">
        <v>1811</v>
      </c>
      <c r="F230" s="139" t="s">
        <v>1812</v>
      </c>
      <c r="G230" s="140" t="s">
        <v>202</v>
      </c>
      <c r="H230" s="141">
        <v>9</v>
      </c>
      <c r="I230" s="142"/>
      <c r="J230" s="143">
        <f>ROUND(I230*H230,1)</f>
        <v>0</v>
      </c>
      <c r="K230" s="139" t="s">
        <v>178</v>
      </c>
      <c r="L230" s="32"/>
      <c r="M230" s="144" t="s">
        <v>1</v>
      </c>
      <c r="N230" s="145" t="s">
        <v>40</v>
      </c>
      <c r="P230" s="146">
        <f>O230*H230</f>
        <v>0</v>
      </c>
      <c r="Q230" s="146">
        <v>0.12063599999999999</v>
      </c>
      <c r="R230" s="146">
        <f>Q230*H230</f>
        <v>1.0857239999999999</v>
      </c>
      <c r="S230" s="146">
        <v>0</v>
      </c>
      <c r="T230" s="147">
        <f>S230*H230</f>
        <v>0</v>
      </c>
      <c r="AR230" s="148" t="s">
        <v>111</v>
      </c>
      <c r="AT230" s="148" t="s">
        <v>174</v>
      </c>
      <c r="AU230" s="148" t="s">
        <v>82</v>
      </c>
      <c r="AY230" s="17" t="s">
        <v>171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19</v>
      </c>
      <c r="BK230" s="149">
        <f>ROUND(I230*H230,1)</f>
        <v>0</v>
      </c>
      <c r="BL230" s="17" t="s">
        <v>111</v>
      </c>
      <c r="BM230" s="148" t="s">
        <v>1813</v>
      </c>
    </row>
    <row r="231" spans="2:65" s="1" customFormat="1" ht="19.5" x14ac:dyDescent="0.2">
      <c r="B231" s="32"/>
      <c r="D231" s="150" t="s">
        <v>180</v>
      </c>
      <c r="F231" s="151" t="s">
        <v>1814</v>
      </c>
      <c r="I231" s="152"/>
      <c r="L231" s="32"/>
      <c r="M231" s="153"/>
      <c r="T231" s="56"/>
      <c r="AT231" s="17" t="s">
        <v>180</v>
      </c>
      <c r="AU231" s="17" t="s">
        <v>82</v>
      </c>
    </row>
    <row r="232" spans="2:65" s="12" customFormat="1" x14ac:dyDescent="0.2">
      <c r="B232" s="154"/>
      <c r="D232" s="150" t="s">
        <v>182</v>
      </c>
      <c r="E232" s="155" t="s">
        <v>1</v>
      </c>
      <c r="F232" s="156" t="s">
        <v>1815</v>
      </c>
      <c r="H232" s="157">
        <v>9</v>
      </c>
      <c r="I232" s="158"/>
      <c r="L232" s="154"/>
      <c r="M232" s="159"/>
      <c r="T232" s="160"/>
      <c r="AT232" s="155" t="s">
        <v>182</v>
      </c>
      <c r="AU232" s="155" t="s">
        <v>82</v>
      </c>
      <c r="AV232" s="12" t="s">
        <v>82</v>
      </c>
      <c r="AW232" s="12" t="s">
        <v>31</v>
      </c>
      <c r="AX232" s="12" t="s">
        <v>19</v>
      </c>
      <c r="AY232" s="155" t="s">
        <v>171</v>
      </c>
    </row>
    <row r="233" spans="2:65" s="1" customFormat="1" ht="24.2" customHeight="1" x14ac:dyDescent="0.2">
      <c r="B233" s="32"/>
      <c r="C233" s="168" t="s">
        <v>344</v>
      </c>
      <c r="D233" s="168" t="s">
        <v>193</v>
      </c>
      <c r="E233" s="169" t="s">
        <v>1816</v>
      </c>
      <c r="F233" s="170" t="s">
        <v>1817</v>
      </c>
      <c r="G233" s="171" t="s">
        <v>221</v>
      </c>
      <c r="H233" s="172">
        <v>83</v>
      </c>
      <c r="I233" s="173"/>
      <c r="J233" s="174">
        <f>ROUND(I233*H233,1)</f>
        <v>0</v>
      </c>
      <c r="K233" s="170" t="s">
        <v>178</v>
      </c>
      <c r="L233" s="175"/>
      <c r="M233" s="176" t="s">
        <v>1</v>
      </c>
      <c r="N233" s="177" t="s">
        <v>40</v>
      </c>
      <c r="P233" s="146">
        <f>O233*H233</f>
        <v>0</v>
      </c>
      <c r="Q233" s="146">
        <v>1.0999999999999999E-2</v>
      </c>
      <c r="R233" s="146">
        <f>Q233*H233</f>
        <v>0.91299999999999992</v>
      </c>
      <c r="S233" s="146">
        <v>0</v>
      </c>
      <c r="T233" s="147">
        <f>S233*H233</f>
        <v>0</v>
      </c>
      <c r="AR233" s="148" t="s">
        <v>196</v>
      </c>
      <c r="AT233" s="148" t="s">
        <v>193</v>
      </c>
      <c r="AU233" s="148" t="s">
        <v>82</v>
      </c>
      <c r="AY233" s="17" t="s">
        <v>171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19</v>
      </c>
      <c r="BK233" s="149">
        <f>ROUND(I233*H233,1)</f>
        <v>0</v>
      </c>
      <c r="BL233" s="17" t="s">
        <v>111</v>
      </c>
      <c r="BM233" s="148" t="s">
        <v>1818</v>
      </c>
    </row>
    <row r="234" spans="2:65" s="1" customFormat="1" x14ac:dyDescent="0.2">
      <c r="B234" s="32"/>
      <c r="D234" s="150" t="s">
        <v>180</v>
      </c>
      <c r="F234" s="151" t="s">
        <v>1817</v>
      </c>
      <c r="I234" s="152"/>
      <c r="L234" s="32"/>
      <c r="M234" s="153"/>
      <c r="T234" s="56"/>
      <c r="AT234" s="17" t="s">
        <v>180</v>
      </c>
      <c r="AU234" s="17" t="s">
        <v>82</v>
      </c>
    </row>
    <row r="235" spans="2:65" s="12" customFormat="1" x14ac:dyDescent="0.2">
      <c r="B235" s="154"/>
      <c r="D235" s="150" t="s">
        <v>182</v>
      </c>
      <c r="E235" s="155" t="s">
        <v>1</v>
      </c>
      <c r="F235" s="156" t="s">
        <v>1819</v>
      </c>
      <c r="H235" s="157">
        <v>81.817999999999998</v>
      </c>
      <c r="I235" s="158"/>
      <c r="L235" s="154"/>
      <c r="M235" s="159"/>
      <c r="T235" s="160"/>
      <c r="AT235" s="155" t="s">
        <v>182</v>
      </c>
      <c r="AU235" s="155" t="s">
        <v>82</v>
      </c>
      <c r="AV235" s="12" t="s">
        <v>82</v>
      </c>
      <c r="AW235" s="12" t="s">
        <v>31</v>
      </c>
      <c r="AX235" s="12" t="s">
        <v>75</v>
      </c>
      <c r="AY235" s="155" t="s">
        <v>171</v>
      </c>
    </row>
    <row r="236" spans="2:65" s="12" customFormat="1" x14ac:dyDescent="0.2">
      <c r="B236" s="154"/>
      <c r="D236" s="150" t="s">
        <v>182</v>
      </c>
      <c r="E236" s="155" t="s">
        <v>1</v>
      </c>
      <c r="F236" s="156" t="s">
        <v>1820</v>
      </c>
      <c r="H236" s="157">
        <v>1.1819999999999999</v>
      </c>
      <c r="I236" s="158"/>
      <c r="L236" s="154"/>
      <c r="M236" s="159"/>
      <c r="T236" s="160"/>
      <c r="AT236" s="155" t="s">
        <v>182</v>
      </c>
      <c r="AU236" s="155" t="s">
        <v>82</v>
      </c>
      <c r="AV236" s="12" t="s">
        <v>82</v>
      </c>
      <c r="AW236" s="12" t="s">
        <v>31</v>
      </c>
      <c r="AX236" s="12" t="s">
        <v>75</v>
      </c>
      <c r="AY236" s="155" t="s">
        <v>171</v>
      </c>
    </row>
    <row r="237" spans="2:65" s="13" customFormat="1" x14ac:dyDescent="0.2">
      <c r="B237" s="161"/>
      <c r="D237" s="150" t="s">
        <v>182</v>
      </c>
      <c r="E237" s="162" t="s">
        <v>1</v>
      </c>
      <c r="F237" s="163" t="s">
        <v>183</v>
      </c>
      <c r="H237" s="164">
        <v>83</v>
      </c>
      <c r="I237" s="165"/>
      <c r="L237" s="161"/>
      <c r="M237" s="166"/>
      <c r="T237" s="167"/>
      <c r="AT237" s="162" t="s">
        <v>182</v>
      </c>
      <c r="AU237" s="162" t="s">
        <v>82</v>
      </c>
      <c r="AV237" s="13" t="s">
        <v>107</v>
      </c>
      <c r="AW237" s="13" t="s">
        <v>31</v>
      </c>
      <c r="AX237" s="13" t="s">
        <v>19</v>
      </c>
      <c r="AY237" s="162" t="s">
        <v>171</v>
      </c>
    </row>
    <row r="238" spans="2:65" s="11" customFormat="1" ht="22.9" customHeight="1" x14ac:dyDescent="0.2">
      <c r="B238" s="125"/>
      <c r="D238" s="126" t="s">
        <v>74</v>
      </c>
      <c r="E238" s="135" t="s">
        <v>114</v>
      </c>
      <c r="F238" s="135" t="s">
        <v>1821</v>
      </c>
      <c r="I238" s="128"/>
      <c r="J238" s="136">
        <f>BK238</f>
        <v>0</v>
      </c>
      <c r="L238" s="125"/>
      <c r="M238" s="130"/>
      <c r="P238" s="131">
        <f>SUM(P239:P269)</f>
        <v>0</v>
      </c>
      <c r="R238" s="131">
        <f>SUM(R239:R269)</f>
        <v>300.45367759999999</v>
      </c>
      <c r="T238" s="132">
        <f>SUM(T239:T269)</f>
        <v>0</v>
      </c>
      <c r="AR238" s="126" t="s">
        <v>19</v>
      </c>
      <c r="AT238" s="133" t="s">
        <v>74</v>
      </c>
      <c r="AU238" s="133" t="s">
        <v>19</v>
      </c>
      <c r="AY238" s="126" t="s">
        <v>171</v>
      </c>
      <c r="BK238" s="134">
        <f>SUM(BK239:BK269)</f>
        <v>0</v>
      </c>
    </row>
    <row r="239" spans="2:65" s="1" customFormat="1" ht="16.5" customHeight="1" x14ac:dyDescent="0.2">
      <c r="B239" s="32"/>
      <c r="C239" s="137" t="s">
        <v>353</v>
      </c>
      <c r="D239" s="137" t="s">
        <v>174</v>
      </c>
      <c r="E239" s="138" t="s">
        <v>1822</v>
      </c>
      <c r="F239" s="139" t="s">
        <v>1823</v>
      </c>
      <c r="G239" s="140" t="s">
        <v>177</v>
      </c>
      <c r="H239" s="141">
        <v>648.67999999999995</v>
      </c>
      <c r="I239" s="142"/>
      <c r="J239" s="143">
        <f>ROUND(I239*H239,1)</f>
        <v>0</v>
      </c>
      <c r="K239" s="139" t="s">
        <v>178</v>
      </c>
      <c r="L239" s="32"/>
      <c r="M239" s="144" t="s">
        <v>1</v>
      </c>
      <c r="N239" s="145" t="s">
        <v>40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111</v>
      </c>
      <c r="AT239" s="148" t="s">
        <v>174</v>
      </c>
      <c r="AU239" s="148" t="s">
        <v>82</v>
      </c>
      <c r="AY239" s="17" t="s">
        <v>171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7" t="s">
        <v>19</v>
      </c>
      <c r="BK239" s="149">
        <f>ROUND(I239*H239,1)</f>
        <v>0</v>
      </c>
      <c r="BL239" s="17" t="s">
        <v>111</v>
      </c>
      <c r="BM239" s="148" t="s">
        <v>1824</v>
      </c>
    </row>
    <row r="240" spans="2:65" s="1" customFormat="1" ht="19.5" x14ac:dyDescent="0.2">
      <c r="B240" s="32"/>
      <c r="D240" s="150" t="s">
        <v>180</v>
      </c>
      <c r="F240" s="151" t="s">
        <v>1825</v>
      </c>
      <c r="I240" s="152"/>
      <c r="L240" s="32"/>
      <c r="M240" s="153"/>
      <c r="T240" s="56"/>
      <c r="AT240" s="17" t="s">
        <v>180</v>
      </c>
      <c r="AU240" s="17" t="s">
        <v>82</v>
      </c>
    </row>
    <row r="241" spans="2:65" s="12" customFormat="1" x14ac:dyDescent="0.2">
      <c r="B241" s="154"/>
      <c r="D241" s="150" t="s">
        <v>182</v>
      </c>
      <c r="E241" s="155" t="s">
        <v>1</v>
      </c>
      <c r="F241" s="156" t="s">
        <v>1687</v>
      </c>
      <c r="H241" s="157">
        <v>648.67999999999995</v>
      </c>
      <c r="I241" s="158"/>
      <c r="L241" s="154"/>
      <c r="M241" s="159"/>
      <c r="T241" s="160"/>
      <c r="AT241" s="155" t="s">
        <v>182</v>
      </c>
      <c r="AU241" s="155" t="s">
        <v>82</v>
      </c>
      <c r="AV241" s="12" t="s">
        <v>82</v>
      </c>
      <c r="AW241" s="12" t="s">
        <v>31</v>
      </c>
      <c r="AX241" s="12" t="s">
        <v>19</v>
      </c>
      <c r="AY241" s="155" t="s">
        <v>171</v>
      </c>
    </row>
    <row r="242" spans="2:65" s="1" customFormat="1" ht="16.5" customHeight="1" x14ac:dyDescent="0.2">
      <c r="B242" s="32"/>
      <c r="C242" s="137" t="s">
        <v>358</v>
      </c>
      <c r="D242" s="137" t="s">
        <v>174</v>
      </c>
      <c r="E242" s="138" t="s">
        <v>1826</v>
      </c>
      <c r="F242" s="139" t="s">
        <v>1827</v>
      </c>
      <c r="G242" s="140" t="s">
        <v>177</v>
      </c>
      <c r="H242" s="141">
        <v>521.6</v>
      </c>
      <c r="I242" s="142"/>
      <c r="J242" s="143">
        <f>ROUND(I242*H242,1)</f>
        <v>0</v>
      </c>
      <c r="K242" s="139" t="s">
        <v>178</v>
      </c>
      <c r="L242" s="32"/>
      <c r="M242" s="144" t="s">
        <v>1</v>
      </c>
      <c r="N242" s="145" t="s">
        <v>40</v>
      </c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AR242" s="148" t="s">
        <v>111</v>
      </c>
      <c r="AT242" s="148" t="s">
        <v>174</v>
      </c>
      <c r="AU242" s="148" t="s">
        <v>82</v>
      </c>
      <c r="AY242" s="17" t="s">
        <v>171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7" t="s">
        <v>19</v>
      </c>
      <c r="BK242" s="149">
        <f>ROUND(I242*H242,1)</f>
        <v>0</v>
      </c>
      <c r="BL242" s="17" t="s">
        <v>111</v>
      </c>
      <c r="BM242" s="148" t="s">
        <v>1828</v>
      </c>
    </row>
    <row r="243" spans="2:65" s="1" customFormat="1" ht="19.5" x14ac:dyDescent="0.2">
      <c r="B243" s="32"/>
      <c r="D243" s="150" t="s">
        <v>180</v>
      </c>
      <c r="F243" s="151" t="s">
        <v>1829</v>
      </c>
      <c r="I243" s="152"/>
      <c r="L243" s="32"/>
      <c r="M243" s="153"/>
      <c r="T243" s="56"/>
      <c r="AT243" s="17" t="s">
        <v>180</v>
      </c>
      <c r="AU243" s="17" t="s">
        <v>82</v>
      </c>
    </row>
    <row r="244" spans="2:65" s="12" customFormat="1" x14ac:dyDescent="0.2">
      <c r="B244" s="154"/>
      <c r="D244" s="150" t="s">
        <v>182</v>
      </c>
      <c r="E244" s="155" t="s">
        <v>1</v>
      </c>
      <c r="F244" s="156" t="s">
        <v>1684</v>
      </c>
      <c r="H244" s="157">
        <v>521.6</v>
      </c>
      <c r="I244" s="158"/>
      <c r="L244" s="154"/>
      <c r="M244" s="159"/>
      <c r="T244" s="160"/>
      <c r="AT244" s="155" t="s">
        <v>182</v>
      </c>
      <c r="AU244" s="155" t="s">
        <v>82</v>
      </c>
      <c r="AV244" s="12" t="s">
        <v>82</v>
      </c>
      <c r="AW244" s="12" t="s">
        <v>31</v>
      </c>
      <c r="AX244" s="12" t="s">
        <v>19</v>
      </c>
      <c r="AY244" s="155" t="s">
        <v>171</v>
      </c>
    </row>
    <row r="245" spans="2:65" s="1" customFormat="1" ht="16.5" customHeight="1" x14ac:dyDescent="0.2">
      <c r="B245" s="32"/>
      <c r="C245" s="137" t="s">
        <v>364</v>
      </c>
      <c r="D245" s="137" t="s">
        <v>174</v>
      </c>
      <c r="E245" s="138" t="s">
        <v>1830</v>
      </c>
      <c r="F245" s="139" t="s">
        <v>1831</v>
      </c>
      <c r="G245" s="140" t="s">
        <v>177</v>
      </c>
      <c r="H245" s="141">
        <v>1170.28</v>
      </c>
      <c r="I245" s="142"/>
      <c r="J245" s="143">
        <f>ROUND(I245*H245,1)</f>
        <v>0</v>
      </c>
      <c r="K245" s="139" t="s">
        <v>178</v>
      </c>
      <c r="L245" s="32"/>
      <c r="M245" s="144" t="s">
        <v>1</v>
      </c>
      <c r="N245" s="145" t="s">
        <v>40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111</v>
      </c>
      <c r="AT245" s="148" t="s">
        <v>174</v>
      </c>
      <c r="AU245" s="148" t="s">
        <v>82</v>
      </c>
      <c r="AY245" s="17" t="s">
        <v>171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19</v>
      </c>
      <c r="BK245" s="149">
        <f>ROUND(I245*H245,1)</f>
        <v>0</v>
      </c>
      <c r="BL245" s="17" t="s">
        <v>111</v>
      </c>
      <c r="BM245" s="148" t="s">
        <v>1832</v>
      </c>
    </row>
    <row r="246" spans="2:65" s="1" customFormat="1" ht="19.5" x14ac:dyDescent="0.2">
      <c r="B246" s="32"/>
      <c r="D246" s="150" t="s">
        <v>180</v>
      </c>
      <c r="F246" s="151" t="s">
        <v>1833</v>
      </c>
      <c r="I246" s="152"/>
      <c r="L246" s="32"/>
      <c r="M246" s="153"/>
      <c r="T246" s="56"/>
      <c r="AT246" s="17" t="s">
        <v>180</v>
      </c>
      <c r="AU246" s="17" t="s">
        <v>82</v>
      </c>
    </row>
    <row r="247" spans="2:65" s="12" customFormat="1" x14ac:dyDescent="0.2">
      <c r="B247" s="154"/>
      <c r="D247" s="150" t="s">
        <v>182</v>
      </c>
      <c r="E247" s="155" t="s">
        <v>1</v>
      </c>
      <c r="F247" s="156" t="s">
        <v>1684</v>
      </c>
      <c r="H247" s="157">
        <v>521.6</v>
      </c>
      <c r="I247" s="158"/>
      <c r="L247" s="154"/>
      <c r="M247" s="159"/>
      <c r="T247" s="160"/>
      <c r="AT247" s="155" t="s">
        <v>182</v>
      </c>
      <c r="AU247" s="155" t="s">
        <v>82</v>
      </c>
      <c r="AV247" s="12" t="s">
        <v>82</v>
      </c>
      <c r="AW247" s="12" t="s">
        <v>31</v>
      </c>
      <c r="AX247" s="12" t="s">
        <v>75</v>
      </c>
      <c r="AY247" s="155" t="s">
        <v>171</v>
      </c>
    </row>
    <row r="248" spans="2:65" s="12" customFormat="1" x14ac:dyDescent="0.2">
      <c r="B248" s="154"/>
      <c r="D248" s="150" t="s">
        <v>182</v>
      </c>
      <c r="E248" s="155" t="s">
        <v>1</v>
      </c>
      <c r="F248" s="156" t="s">
        <v>1687</v>
      </c>
      <c r="H248" s="157">
        <v>648.67999999999995</v>
      </c>
      <c r="I248" s="158"/>
      <c r="L248" s="154"/>
      <c r="M248" s="159"/>
      <c r="T248" s="160"/>
      <c r="AT248" s="155" t="s">
        <v>182</v>
      </c>
      <c r="AU248" s="155" t="s">
        <v>82</v>
      </c>
      <c r="AV248" s="12" t="s">
        <v>82</v>
      </c>
      <c r="AW248" s="12" t="s">
        <v>31</v>
      </c>
      <c r="AX248" s="12" t="s">
        <v>75</v>
      </c>
      <c r="AY248" s="155" t="s">
        <v>171</v>
      </c>
    </row>
    <row r="249" spans="2:65" s="13" customFormat="1" x14ac:dyDescent="0.2">
      <c r="B249" s="161"/>
      <c r="D249" s="150" t="s">
        <v>182</v>
      </c>
      <c r="E249" s="162" t="s">
        <v>1</v>
      </c>
      <c r="F249" s="163" t="s">
        <v>183</v>
      </c>
      <c r="H249" s="164">
        <v>1170.28</v>
      </c>
      <c r="I249" s="165"/>
      <c r="L249" s="161"/>
      <c r="M249" s="166"/>
      <c r="T249" s="167"/>
      <c r="AT249" s="162" t="s">
        <v>182</v>
      </c>
      <c r="AU249" s="162" t="s">
        <v>82</v>
      </c>
      <c r="AV249" s="13" t="s">
        <v>107</v>
      </c>
      <c r="AW249" s="13" t="s">
        <v>31</v>
      </c>
      <c r="AX249" s="13" t="s">
        <v>19</v>
      </c>
      <c r="AY249" s="162" t="s">
        <v>171</v>
      </c>
    </row>
    <row r="250" spans="2:65" s="1" customFormat="1" ht="16.5" customHeight="1" x14ac:dyDescent="0.2">
      <c r="B250" s="32"/>
      <c r="C250" s="137" t="s">
        <v>369</v>
      </c>
      <c r="D250" s="137" t="s">
        <v>174</v>
      </c>
      <c r="E250" s="138" t="s">
        <v>1834</v>
      </c>
      <c r="F250" s="139" t="s">
        <v>1835</v>
      </c>
      <c r="G250" s="140" t="s">
        <v>177</v>
      </c>
      <c r="H250" s="141">
        <v>1297.3599999999999</v>
      </c>
      <c r="I250" s="142"/>
      <c r="J250" s="143">
        <f>ROUND(I250*H250,1)</f>
        <v>0</v>
      </c>
      <c r="K250" s="139" t="s">
        <v>178</v>
      </c>
      <c r="L250" s="32"/>
      <c r="M250" s="144" t="s">
        <v>1</v>
      </c>
      <c r="N250" s="145" t="s">
        <v>40</v>
      </c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AR250" s="148" t="s">
        <v>111</v>
      </c>
      <c r="AT250" s="148" t="s">
        <v>174</v>
      </c>
      <c r="AU250" s="148" t="s">
        <v>82</v>
      </c>
      <c r="AY250" s="17" t="s">
        <v>171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19</v>
      </c>
      <c r="BK250" s="149">
        <f>ROUND(I250*H250,1)</f>
        <v>0</v>
      </c>
      <c r="BL250" s="17" t="s">
        <v>111</v>
      </c>
      <c r="BM250" s="148" t="s">
        <v>1836</v>
      </c>
    </row>
    <row r="251" spans="2:65" s="1" customFormat="1" ht="19.5" x14ac:dyDescent="0.2">
      <c r="B251" s="32"/>
      <c r="D251" s="150" t="s">
        <v>180</v>
      </c>
      <c r="F251" s="151" t="s">
        <v>1837</v>
      </c>
      <c r="I251" s="152"/>
      <c r="L251" s="32"/>
      <c r="M251" s="153"/>
      <c r="T251" s="56"/>
      <c r="AT251" s="17" t="s">
        <v>180</v>
      </c>
      <c r="AU251" s="17" t="s">
        <v>82</v>
      </c>
    </row>
    <row r="252" spans="2:65" s="12" customFormat="1" x14ac:dyDescent="0.2">
      <c r="B252" s="154"/>
      <c r="D252" s="150" t="s">
        <v>182</v>
      </c>
      <c r="E252" s="155" t="s">
        <v>1</v>
      </c>
      <c r="F252" s="156" t="s">
        <v>1838</v>
      </c>
      <c r="H252" s="157">
        <v>1297.3599999999999</v>
      </c>
      <c r="I252" s="158"/>
      <c r="L252" s="154"/>
      <c r="M252" s="159"/>
      <c r="T252" s="160"/>
      <c r="AT252" s="155" t="s">
        <v>182</v>
      </c>
      <c r="AU252" s="155" t="s">
        <v>82</v>
      </c>
      <c r="AV252" s="12" t="s">
        <v>82</v>
      </c>
      <c r="AW252" s="12" t="s">
        <v>31</v>
      </c>
      <c r="AX252" s="12" t="s">
        <v>19</v>
      </c>
      <c r="AY252" s="155" t="s">
        <v>171</v>
      </c>
    </row>
    <row r="253" spans="2:65" s="1" customFormat="1" ht="24.2" customHeight="1" x14ac:dyDescent="0.2">
      <c r="B253" s="32"/>
      <c r="C253" s="137" t="s">
        <v>374</v>
      </c>
      <c r="D253" s="137" t="s">
        <v>174</v>
      </c>
      <c r="E253" s="138" t="s">
        <v>1839</v>
      </c>
      <c r="F253" s="139" t="s">
        <v>1840</v>
      </c>
      <c r="G253" s="140" t="s">
        <v>177</v>
      </c>
      <c r="H253" s="141">
        <v>648.67999999999995</v>
      </c>
      <c r="I253" s="142"/>
      <c r="J253" s="143">
        <f>ROUND(I253*H253,1)</f>
        <v>0</v>
      </c>
      <c r="K253" s="139" t="s">
        <v>178</v>
      </c>
      <c r="L253" s="32"/>
      <c r="M253" s="144" t="s">
        <v>1</v>
      </c>
      <c r="N253" s="145" t="s">
        <v>40</v>
      </c>
      <c r="P253" s="146">
        <f>O253*H253</f>
        <v>0</v>
      </c>
      <c r="Q253" s="146">
        <v>0.11162</v>
      </c>
      <c r="R253" s="146">
        <f>Q253*H253</f>
        <v>72.405661599999988</v>
      </c>
      <c r="S253" s="146">
        <v>0</v>
      </c>
      <c r="T253" s="147">
        <f>S253*H253</f>
        <v>0</v>
      </c>
      <c r="AR253" s="148" t="s">
        <v>111</v>
      </c>
      <c r="AT253" s="148" t="s">
        <v>174</v>
      </c>
      <c r="AU253" s="148" t="s">
        <v>82</v>
      </c>
      <c r="AY253" s="17" t="s">
        <v>171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19</v>
      </c>
      <c r="BK253" s="149">
        <f>ROUND(I253*H253,1)</f>
        <v>0</v>
      </c>
      <c r="BL253" s="17" t="s">
        <v>111</v>
      </c>
      <c r="BM253" s="148" t="s">
        <v>1841</v>
      </c>
    </row>
    <row r="254" spans="2:65" s="1" customFormat="1" ht="48.75" x14ac:dyDescent="0.2">
      <c r="B254" s="32"/>
      <c r="D254" s="150" t="s">
        <v>180</v>
      </c>
      <c r="F254" s="151" t="s">
        <v>1842</v>
      </c>
      <c r="I254" s="152"/>
      <c r="L254" s="32"/>
      <c r="M254" s="153"/>
      <c r="T254" s="56"/>
      <c r="AT254" s="17" t="s">
        <v>180</v>
      </c>
      <c r="AU254" s="17" t="s">
        <v>82</v>
      </c>
    </row>
    <row r="255" spans="2:65" s="12" customFormat="1" x14ac:dyDescent="0.2">
      <c r="B255" s="154"/>
      <c r="D255" s="150" t="s">
        <v>182</v>
      </c>
      <c r="E255" s="155" t="s">
        <v>1</v>
      </c>
      <c r="F255" s="156" t="s">
        <v>1843</v>
      </c>
      <c r="H255" s="157">
        <v>648.67999999999995</v>
      </c>
      <c r="I255" s="158"/>
      <c r="L255" s="154"/>
      <c r="M255" s="159"/>
      <c r="T255" s="160"/>
      <c r="AT255" s="155" t="s">
        <v>182</v>
      </c>
      <c r="AU255" s="155" t="s">
        <v>82</v>
      </c>
      <c r="AV255" s="12" t="s">
        <v>82</v>
      </c>
      <c r="AW255" s="12" t="s">
        <v>31</v>
      </c>
      <c r="AX255" s="12" t="s">
        <v>75</v>
      </c>
      <c r="AY255" s="155" t="s">
        <v>171</v>
      </c>
    </row>
    <row r="256" spans="2:65" s="13" customFormat="1" x14ac:dyDescent="0.2">
      <c r="B256" s="161"/>
      <c r="D256" s="150" t="s">
        <v>182</v>
      </c>
      <c r="E256" s="162" t="s">
        <v>1687</v>
      </c>
      <c r="F256" s="163" t="s">
        <v>183</v>
      </c>
      <c r="H256" s="164">
        <v>648.67999999999995</v>
      </c>
      <c r="I256" s="165"/>
      <c r="L256" s="161"/>
      <c r="M256" s="166"/>
      <c r="T256" s="167"/>
      <c r="AT256" s="162" t="s">
        <v>182</v>
      </c>
      <c r="AU256" s="162" t="s">
        <v>82</v>
      </c>
      <c r="AV256" s="13" t="s">
        <v>107</v>
      </c>
      <c r="AW256" s="13" t="s">
        <v>31</v>
      </c>
      <c r="AX256" s="13" t="s">
        <v>19</v>
      </c>
      <c r="AY256" s="162" t="s">
        <v>171</v>
      </c>
    </row>
    <row r="257" spans="2:65" s="1" customFormat="1" ht="21.75" customHeight="1" x14ac:dyDescent="0.2">
      <c r="B257" s="32"/>
      <c r="C257" s="168" t="s">
        <v>379</v>
      </c>
      <c r="D257" s="168" t="s">
        <v>193</v>
      </c>
      <c r="E257" s="169" t="s">
        <v>1844</v>
      </c>
      <c r="F257" s="170" t="s">
        <v>1845</v>
      </c>
      <c r="G257" s="171" t="s">
        <v>177</v>
      </c>
      <c r="H257" s="172">
        <v>655.16700000000003</v>
      </c>
      <c r="I257" s="173"/>
      <c r="J257" s="174">
        <f>ROUND(I257*H257,1)</f>
        <v>0</v>
      </c>
      <c r="K257" s="170" t="s">
        <v>178</v>
      </c>
      <c r="L257" s="175"/>
      <c r="M257" s="176" t="s">
        <v>1</v>
      </c>
      <c r="N257" s="177" t="s">
        <v>40</v>
      </c>
      <c r="P257" s="146">
        <f>O257*H257</f>
        <v>0</v>
      </c>
      <c r="Q257" s="146">
        <v>0.17599999999999999</v>
      </c>
      <c r="R257" s="146">
        <f>Q257*H257</f>
        <v>115.309392</v>
      </c>
      <c r="S257" s="146">
        <v>0</v>
      </c>
      <c r="T257" s="147">
        <f>S257*H257</f>
        <v>0</v>
      </c>
      <c r="AR257" s="148" t="s">
        <v>196</v>
      </c>
      <c r="AT257" s="148" t="s">
        <v>193</v>
      </c>
      <c r="AU257" s="148" t="s">
        <v>82</v>
      </c>
      <c r="AY257" s="17" t="s">
        <v>171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19</v>
      </c>
      <c r="BK257" s="149">
        <f>ROUND(I257*H257,1)</f>
        <v>0</v>
      </c>
      <c r="BL257" s="17" t="s">
        <v>111</v>
      </c>
      <c r="BM257" s="148" t="s">
        <v>1846</v>
      </c>
    </row>
    <row r="258" spans="2:65" s="1" customFormat="1" x14ac:dyDescent="0.2">
      <c r="B258" s="32"/>
      <c r="D258" s="150" t="s">
        <v>180</v>
      </c>
      <c r="F258" s="151" t="s">
        <v>1845</v>
      </c>
      <c r="I258" s="152"/>
      <c r="L258" s="32"/>
      <c r="M258" s="153"/>
      <c r="T258" s="56"/>
      <c r="AT258" s="17" t="s">
        <v>180</v>
      </c>
      <c r="AU258" s="17" t="s">
        <v>82</v>
      </c>
    </row>
    <row r="259" spans="2:65" s="12" customFormat="1" x14ac:dyDescent="0.2">
      <c r="B259" s="154"/>
      <c r="D259" s="150" t="s">
        <v>182</v>
      </c>
      <c r="E259" s="155" t="s">
        <v>1</v>
      </c>
      <c r="F259" s="156" t="s">
        <v>1847</v>
      </c>
      <c r="H259" s="157">
        <v>655.16700000000003</v>
      </c>
      <c r="I259" s="158"/>
      <c r="L259" s="154"/>
      <c r="M259" s="159"/>
      <c r="T259" s="160"/>
      <c r="AT259" s="155" t="s">
        <v>182</v>
      </c>
      <c r="AU259" s="155" t="s">
        <v>82</v>
      </c>
      <c r="AV259" s="12" t="s">
        <v>82</v>
      </c>
      <c r="AW259" s="12" t="s">
        <v>31</v>
      </c>
      <c r="AX259" s="12" t="s">
        <v>19</v>
      </c>
      <c r="AY259" s="155" t="s">
        <v>171</v>
      </c>
    </row>
    <row r="260" spans="2:65" s="1" customFormat="1" ht="37.9" customHeight="1" x14ac:dyDescent="0.2">
      <c r="B260" s="32"/>
      <c r="C260" s="137" t="s">
        <v>391</v>
      </c>
      <c r="D260" s="137" t="s">
        <v>174</v>
      </c>
      <c r="E260" s="138" t="s">
        <v>1848</v>
      </c>
      <c r="F260" s="139" t="s">
        <v>1849</v>
      </c>
      <c r="G260" s="140" t="s">
        <v>177</v>
      </c>
      <c r="H260" s="141">
        <v>521.6</v>
      </c>
      <c r="I260" s="142"/>
      <c r="J260" s="143">
        <f>ROUND(I260*H260,1)</f>
        <v>0</v>
      </c>
      <c r="K260" s="139" t="s">
        <v>178</v>
      </c>
      <c r="L260" s="32"/>
      <c r="M260" s="144" t="s">
        <v>1</v>
      </c>
      <c r="N260" s="145" t="s">
        <v>40</v>
      </c>
      <c r="P260" s="146">
        <f>O260*H260</f>
        <v>0</v>
      </c>
      <c r="Q260" s="146">
        <v>0.10100000000000001</v>
      </c>
      <c r="R260" s="146">
        <f>Q260*H260</f>
        <v>52.681600000000003</v>
      </c>
      <c r="S260" s="146">
        <v>0</v>
      </c>
      <c r="T260" s="147">
        <f>S260*H260</f>
        <v>0</v>
      </c>
      <c r="AR260" s="148" t="s">
        <v>111</v>
      </c>
      <c r="AT260" s="148" t="s">
        <v>174</v>
      </c>
      <c r="AU260" s="148" t="s">
        <v>82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19</v>
      </c>
      <c r="BK260" s="149">
        <f>ROUND(I260*H260,1)</f>
        <v>0</v>
      </c>
      <c r="BL260" s="17" t="s">
        <v>111</v>
      </c>
      <c r="BM260" s="148" t="s">
        <v>1850</v>
      </c>
    </row>
    <row r="261" spans="2:65" s="1" customFormat="1" ht="48.75" x14ac:dyDescent="0.2">
      <c r="B261" s="32"/>
      <c r="D261" s="150" t="s">
        <v>180</v>
      </c>
      <c r="F261" s="151" t="s">
        <v>1851</v>
      </c>
      <c r="I261" s="152"/>
      <c r="L261" s="32"/>
      <c r="M261" s="153"/>
      <c r="T261" s="56"/>
      <c r="AT261" s="17" t="s">
        <v>180</v>
      </c>
      <c r="AU261" s="17" t="s">
        <v>82</v>
      </c>
    </row>
    <row r="262" spans="2:65" s="12" customFormat="1" x14ac:dyDescent="0.2">
      <c r="B262" s="154"/>
      <c r="D262" s="150" t="s">
        <v>182</v>
      </c>
      <c r="E262" s="155" t="s">
        <v>1</v>
      </c>
      <c r="F262" s="156" t="s">
        <v>1852</v>
      </c>
      <c r="H262" s="157">
        <v>127.4</v>
      </c>
      <c r="I262" s="158"/>
      <c r="L262" s="154"/>
      <c r="M262" s="159"/>
      <c r="T262" s="160"/>
      <c r="AT262" s="155" t="s">
        <v>182</v>
      </c>
      <c r="AU262" s="155" t="s">
        <v>82</v>
      </c>
      <c r="AV262" s="12" t="s">
        <v>82</v>
      </c>
      <c r="AW262" s="12" t="s">
        <v>31</v>
      </c>
      <c r="AX262" s="12" t="s">
        <v>75</v>
      </c>
      <c r="AY262" s="155" t="s">
        <v>171</v>
      </c>
    </row>
    <row r="263" spans="2:65" s="12" customFormat="1" x14ac:dyDescent="0.2">
      <c r="B263" s="154"/>
      <c r="D263" s="150" t="s">
        <v>182</v>
      </c>
      <c r="E263" s="155" t="s">
        <v>1</v>
      </c>
      <c r="F263" s="156" t="s">
        <v>1853</v>
      </c>
      <c r="H263" s="157">
        <v>101.2</v>
      </c>
      <c r="I263" s="158"/>
      <c r="L263" s="154"/>
      <c r="M263" s="159"/>
      <c r="T263" s="160"/>
      <c r="AT263" s="155" t="s">
        <v>182</v>
      </c>
      <c r="AU263" s="155" t="s">
        <v>82</v>
      </c>
      <c r="AV263" s="12" t="s">
        <v>82</v>
      </c>
      <c r="AW263" s="12" t="s">
        <v>31</v>
      </c>
      <c r="AX263" s="12" t="s">
        <v>75</v>
      </c>
      <c r="AY263" s="155" t="s">
        <v>171</v>
      </c>
    </row>
    <row r="264" spans="2:65" s="12" customFormat="1" x14ac:dyDescent="0.2">
      <c r="B264" s="154"/>
      <c r="D264" s="150" t="s">
        <v>182</v>
      </c>
      <c r="E264" s="155" t="s">
        <v>1</v>
      </c>
      <c r="F264" s="156" t="s">
        <v>1854</v>
      </c>
      <c r="H264" s="157">
        <v>65</v>
      </c>
      <c r="I264" s="158"/>
      <c r="L264" s="154"/>
      <c r="M264" s="159"/>
      <c r="T264" s="160"/>
      <c r="AT264" s="155" t="s">
        <v>182</v>
      </c>
      <c r="AU264" s="155" t="s">
        <v>82</v>
      </c>
      <c r="AV264" s="12" t="s">
        <v>82</v>
      </c>
      <c r="AW264" s="12" t="s">
        <v>31</v>
      </c>
      <c r="AX264" s="12" t="s">
        <v>75</v>
      </c>
      <c r="AY264" s="155" t="s">
        <v>171</v>
      </c>
    </row>
    <row r="265" spans="2:65" s="12" customFormat="1" ht="22.5" x14ac:dyDescent="0.2">
      <c r="B265" s="154"/>
      <c r="D265" s="150" t="s">
        <v>182</v>
      </c>
      <c r="E265" s="155" t="s">
        <v>1</v>
      </c>
      <c r="F265" s="156" t="s">
        <v>1855</v>
      </c>
      <c r="H265" s="157">
        <v>228</v>
      </c>
      <c r="I265" s="158"/>
      <c r="L265" s="154"/>
      <c r="M265" s="159"/>
      <c r="T265" s="160"/>
      <c r="AT265" s="155" t="s">
        <v>182</v>
      </c>
      <c r="AU265" s="155" t="s">
        <v>82</v>
      </c>
      <c r="AV265" s="12" t="s">
        <v>82</v>
      </c>
      <c r="AW265" s="12" t="s">
        <v>31</v>
      </c>
      <c r="AX265" s="12" t="s">
        <v>75</v>
      </c>
      <c r="AY265" s="155" t="s">
        <v>171</v>
      </c>
    </row>
    <row r="266" spans="2:65" s="13" customFormat="1" x14ac:dyDescent="0.2">
      <c r="B266" s="161"/>
      <c r="D266" s="150" t="s">
        <v>182</v>
      </c>
      <c r="E266" s="162" t="s">
        <v>1684</v>
      </c>
      <c r="F266" s="163" t="s">
        <v>183</v>
      </c>
      <c r="H266" s="164">
        <v>521.6</v>
      </c>
      <c r="I266" s="165"/>
      <c r="L266" s="161"/>
      <c r="M266" s="166"/>
      <c r="T266" s="167"/>
      <c r="AT266" s="162" t="s">
        <v>182</v>
      </c>
      <c r="AU266" s="162" t="s">
        <v>82</v>
      </c>
      <c r="AV266" s="13" t="s">
        <v>107</v>
      </c>
      <c r="AW266" s="13" t="s">
        <v>31</v>
      </c>
      <c r="AX266" s="13" t="s">
        <v>19</v>
      </c>
      <c r="AY266" s="162" t="s">
        <v>171</v>
      </c>
    </row>
    <row r="267" spans="2:65" s="1" customFormat="1" ht="24.2" customHeight="1" x14ac:dyDescent="0.2">
      <c r="B267" s="32"/>
      <c r="C267" s="168" t="s">
        <v>361</v>
      </c>
      <c r="D267" s="168" t="s">
        <v>193</v>
      </c>
      <c r="E267" s="169" t="s">
        <v>1856</v>
      </c>
      <c r="F267" s="170" t="s">
        <v>1857</v>
      </c>
      <c r="G267" s="171" t="s">
        <v>177</v>
      </c>
      <c r="H267" s="172">
        <v>526.81600000000003</v>
      </c>
      <c r="I267" s="173"/>
      <c r="J267" s="174">
        <f>ROUND(I267*H267,1)</f>
        <v>0</v>
      </c>
      <c r="K267" s="170" t="s">
        <v>178</v>
      </c>
      <c r="L267" s="175"/>
      <c r="M267" s="176" t="s">
        <v>1</v>
      </c>
      <c r="N267" s="177" t="s">
        <v>40</v>
      </c>
      <c r="P267" s="146">
        <f>O267*H267</f>
        <v>0</v>
      </c>
      <c r="Q267" s="146">
        <v>0.114</v>
      </c>
      <c r="R267" s="146">
        <f>Q267*H267</f>
        <v>60.057024000000006</v>
      </c>
      <c r="S267" s="146">
        <v>0</v>
      </c>
      <c r="T267" s="147">
        <f>S267*H267</f>
        <v>0</v>
      </c>
      <c r="AR267" s="148" t="s">
        <v>196</v>
      </c>
      <c r="AT267" s="148" t="s">
        <v>193</v>
      </c>
      <c r="AU267" s="148" t="s">
        <v>82</v>
      </c>
      <c r="AY267" s="17" t="s">
        <v>171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19</v>
      </c>
      <c r="BK267" s="149">
        <f>ROUND(I267*H267,1)</f>
        <v>0</v>
      </c>
      <c r="BL267" s="17" t="s">
        <v>111</v>
      </c>
      <c r="BM267" s="148" t="s">
        <v>1858</v>
      </c>
    </row>
    <row r="268" spans="2:65" s="1" customFormat="1" x14ac:dyDescent="0.2">
      <c r="B268" s="32"/>
      <c r="D268" s="150" t="s">
        <v>180</v>
      </c>
      <c r="F268" s="151" t="s">
        <v>1857</v>
      </c>
      <c r="I268" s="152"/>
      <c r="L268" s="32"/>
      <c r="M268" s="153"/>
      <c r="T268" s="56"/>
      <c r="AT268" s="17" t="s">
        <v>180</v>
      </c>
      <c r="AU268" s="17" t="s">
        <v>82</v>
      </c>
    </row>
    <row r="269" spans="2:65" s="12" customFormat="1" x14ac:dyDescent="0.2">
      <c r="B269" s="154"/>
      <c r="D269" s="150" t="s">
        <v>182</v>
      </c>
      <c r="E269" s="155" t="s">
        <v>1</v>
      </c>
      <c r="F269" s="156" t="s">
        <v>1859</v>
      </c>
      <c r="H269" s="157">
        <v>526.81600000000003</v>
      </c>
      <c r="I269" s="158"/>
      <c r="L269" s="154"/>
      <c r="M269" s="159"/>
      <c r="T269" s="160"/>
      <c r="AT269" s="155" t="s">
        <v>182</v>
      </c>
      <c r="AU269" s="155" t="s">
        <v>82</v>
      </c>
      <c r="AV269" s="12" t="s">
        <v>82</v>
      </c>
      <c r="AW269" s="12" t="s">
        <v>31</v>
      </c>
      <c r="AX269" s="12" t="s">
        <v>19</v>
      </c>
      <c r="AY269" s="155" t="s">
        <v>171</v>
      </c>
    </row>
    <row r="270" spans="2:65" s="11" customFormat="1" ht="22.9" customHeight="1" x14ac:dyDescent="0.2">
      <c r="B270" s="125"/>
      <c r="D270" s="126" t="s">
        <v>74</v>
      </c>
      <c r="E270" s="135" t="s">
        <v>196</v>
      </c>
      <c r="F270" s="135" t="s">
        <v>852</v>
      </c>
      <c r="I270" s="128"/>
      <c r="J270" s="136">
        <f>BK270</f>
        <v>0</v>
      </c>
      <c r="L270" s="125"/>
      <c r="M270" s="130"/>
      <c r="P270" s="131">
        <f>SUM(P271:P285)</f>
        <v>0</v>
      </c>
      <c r="R270" s="131">
        <f>SUM(R271:R285)</f>
        <v>1.820208</v>
      </c>
      <c r="T270" s="132">
        <f>SUM(T271:T285)</f>
        <v>0</v>
      </c>
      <c r="AR270" s="126" t="s">
        <v>19</v>
      </c>
      <c r="AT270" s="133" t="s">
        <v>74</v>
      </c>
      <c r="AU270" s="133" t="s">
        <v>19</v>
      </c>
      <c r="AY270" s="126" t="s">
        <v>171</v>
      </c>
      <c r="BK270" s="134">
        <f>SUM(BK271:BK285)</f>
        <v>0</v>
      </c>
    </row>
    <row r="271" spans="2:65" s="1" customFormat="1" ht="37.9" customHeight="1" x14ac:dyDescent="0.2">
      <c r="B271" s="32"/>
      <c r="C271" s="137" t="s">
        <v>132</v>
      </c>
      <c r="D271" s="137" t="s">
        <v>174</v>
      </c>
      <c r="E271" s="138" t="s">
        <v>1860</v>
      </c>
      <c r="F271" s="139" t="s">
        <v>1861</v>
      </c>
      <c r="G271" s="140" t="s">
        <v>221</v>
      </c>
      <c r="H271" s="141">
        <v>8</v>
      </c>
      <c r="I271" s="142"/>
      <c r="J271" s="143">
        <f>ROUND(I271*H271,1)</f>
        <v>0</v>
      </c>
      <c r="K271" s="139" t="s">
        <v>178</v>
      </c>
      <c r="L271" s="32"/>
      <c r="M271" s="144" t="s">
        <v>1</v>
      </c>
      <c r="N271" s="145" t="s">
        <v>40</v>
      </c>
      <c r="P271" s="146">
        <f>O271*H271</f>
        <v>0</v>
      </c>
      <c r="Q271" s="146">
        <v>5.0612499999999998E-3</v>
      </c>
      <c r="R271" s="146">
        <f>Q271*H271</f>
        <v>4.0489999999999998E-2</v>
      </c>
      <c r="S271" s="146">
        <v>0</v>
      </c>
      <c r="T271" s="147">
        <f>S271*H271</f>
        <v>0</v>
      </c>
      <c r="AR271" s="148" t="s">
        <v>111</v>
      </c>
      <c r="AT271" s="148" t="s">
        <v>174</v>
      </c>
      <c r="AU271" s="148" t="s">
        <v>82</v>
      </c>
      <c r="AY271" s="17" t="s">
        <v>171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19</v>
      </c>
      <c r="BK271" s="149">
        <f>ROUND(I271*H271,1)</f>
        <v>0</v>
      </c>
      <c r="BL271" s="17" t="s">
        <v>111</v>
      </c>
      <c r="BM271" s="148" t="s">
        <v>1862</v>
      </c>
    </row>
    <row r="272" spans="2:65" s="1" customFormat="1" ht="29.25" x14ac:dyDescent="0.2">
      <c r="B272" s="32"/>
      <c r="D272" s="150" t="s">
        <v>180</v>
      </c>
      <c r="F272" s="151" t="s">
        <v>1863</v>
      </c>
      <c r="I272" s="152"/>
      <c r="L272" s="32"/>
      <c r="M272" s="153"/>
      <c r="T272" s="56"/>
      <c r="AT272" s="17" t="s">
        <v>180</v>
      </c>
      <c r="AU272" s="17" t="s">
        <v>82</v>
      </c>
    </row>
    <row r="273" spans="2:65" s="12" customFormat="1" x14ac:dyDescent="0.2">
      <c r="B273" s="154"/>
      <c r="D273" s="150" t="s">
        <v>182</v>
      </c>
      <c r="E273" s="155" t="s">
        <v>1</v>
      </c>
      <c r="F273" s="156" t="s">
        <v>196</v>
      </c>
      <c r="H273" s="157">
        <v>8</v>
      </c>
      <c r="I273" s="158"/>
      <c r="L273" s="154"/>
      <c r="M273" s="159"/>
      <c r="T273" s="160"/>
      <c r="AT273" s="155" t="s">
        <v>182</v>
      </c>
      <c r="AU273" s="155" t="s">
        <v>82</v>
      </c>
      <c r="AV273" s="12" t="s">
        <v>82</v>
      </c>
      <c r="AW273" s="12" t="s">
        <v>31</v>
      </c>
      <c r="AX273" s="12" t="s">
        <v>19</v>
      </c>
      <c r="AY273" s="155" t="s">
        <v>171</v>
      </c>
    </row>
    <row r="274" spans="2:65" s="1" customFormat="1" ht="37.9" customHeight="1" x14ac:dyDescent="0.2">
      <c r="B274" s="32"/>
      <c r="C274" s="137" t="s">
        <v>406</v>
      </c>
      <c r="D274" s="137" t="s">
        <v>174</v>
      </c>
      <c r="E274" s="138" t="s">
        <v>1864</v>
      </c>
      <c r="F274" s="139" t="s">
        <v>1865</v>
      </c>
      <c r="G274" s="140" t="s">
        <v>221</v>
      </c>
      <c r="H274" s="141">
        <v>8</v>
      </c>
      <c r="I274" s="142"/>
      <c r="J274" s="143">
        <f>ROUND(I274*H274,1)</f>
        <v>0</v>
      </c>
      <c r="K274" s="139" t="s">
        <v>178</v>
      </c>
      <c r="L274" s="32"/>
      <c r="M274" s="144" t="s">
        <v>1</v>
      </c>
      <c r="N274" s="145" t="s">
        <v>40</v>
      </c>
      <c r="P274" s="146">
        <f>O274*H274</f>
        <v>0</v>
      </c>
      <c r="Q274" s="146">
        <v>3.34425E-3</v>
      </c>
      <c r="R274" s="146">
        <f>Q274*H274</f>
        <v>2.6754E-2</v>
      </c>
      <c r="S274" s="146">
        <v>0</v>
      </c>
      <c r="T274" s="147">
        <f>S274*H274</f>
        <v>0</v>
      </c>
      <c r="AR274" s="148" t="s">
        <v>111</v>
      </c>
      <c r="AT274" s="148" t="s">
        <v>174</v>
      </c>
      <c r="AU274" s="148" t="s">
        <v>82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19</v>
      </c>
      <c r="BK274" s="149">
        <f>ROUND(I274*H274,1)</f>
        <v>0</v>
      </c>
      <c r="BL274" s="17" t="s">
        <v>111</v>
      </c>
      <c r="BM274" s="148" t="s">
        <v>1866</v>
      </c>
    </row>
    <row r="275" spans="2:65" s="1" customFormat="1" ht="29.25" x14ac:dyDescent="0.2">
      <c r="B275" s="32"/>
      <c r="D275" s="150" t="s">
        <v>180</v>
      </c>
      <c r="F275" s="151" t="s">
        <v>1867</v>
      </c>
      <c r="I275" s="152"/>
      <c r="L275" s="32"/>
      <c r="M275" s="153"/>
      <c r="T275" s="56"/>
      <c r="AT275" s="17" t="s">
        <v>180</v>
      </c>
      <c r="AU275" s="17" t="s">
        <v>82</v>
      </c>
    </row>
    <row r="276" spans="2:65" s="12" customFormat="1" x14ac:dyDescent="0.2">
      <c r="B276" s="154"/>
      <c r="D276" s="150" t="s">
        <v>182</v>
      </c>
      <c r="E276" s="155" t="s">
        <v>1</v>
      </c>
      <c r="F276" s="156" t="s">
        <v>196</v>
      </c>
      <c r="H276" s="157">
        <v>8</v>
      </c>
      <c r="I276" s="158"/>
      <c r="L276" s="154"/>
      <c r="M276" s="159"/>
      <c r="T276" s="160"/>
      <c r="AT276" s="155" t="s">
        <v>182</v>
      </c>
      <c r="AU276" s="155" t="s">
        <v>82</v>
      </c>
      <c r="AV276" s="12" t="s">
        <v>82</v>
      </c>
      <c r="AW276" s="12" t="s">
        <v>31</v>
      </c>
      <c r="AX276" s="12" t="s">
        <v>19</v>
      </c>
      <c r="AY276" s="155" t="s">
        <v>171</v>
      </c>
    </row>
    <row r="277" spans="2:65" s="1" customFormat="1" ht="37.9" customHeight="1" x14ac:dyDescent="0.2">
      <c r="B277" s="32"/>
      <c r="C277" s="137" t="s">
        <v>414</v>
      </c>
      <c r="D277" s="137" t="s">
        <v>174</v>
      </c>
      <c r="E277" s="138" t="s">
        <v>1868</v>
      </c>
      <c r="F277" s="139" t="s">
        <v>1869</v>
      </c>
      <c r="G277" s="140" t="s">
        <v>221</v>
      </c>
      <c r="H277" s="141">
        <v>16</v>
      </c>
      <c r="I277" s="142"/>
      <c r="J277" s="143">
        <f>ROUND(I277*H277,1)</f>
        <v>0</v>
      </c>
      <c r="K277" s="139" t="s">
        <v>178</v>
      </c>
      <c r="L277" s="32"/>
      <c r="M277" s="144" t="s">
        <v>1</v>
      </c>
      <c r="N277" s="145" t="s">
        <v>40</v>
      </c>
      <c r="P277" s="146">
        <f>O277*H277</f>
        <v>0</v>
      </c>
      <c r="Q277" s="146">
        <v>7.1249999999999997E-5</v>
      </c>
      <c r="R277" s="146">
        <f>Q277*H277</f>
        <v>1.14E-3</v>
      </c>
      <c r="S277" s="146">
        <v>0</v>
      </c>
      <c r="T277" s="147">
        <f>S277*H277</f>
        <v>0</v>
      </c>
      <c r="AR277" s="148" t="s">
        <v>111</v>
      </c>
      <c r="AT277" s="148" t="s">
        <v>174</v>
      </c>
      <c r="AU277" s="148" t="s">
        <v>82</v>
      </c>
      <c r="AY277" s="17" t="s">
        <v>171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19</v>
      </c>
      <c r="BK277" s="149">
        <f>ROUND(I277*H277,1)</f>
        <v>0</v>
      </c>
      <c r="BL277" s="17" t="s">
        <v>111</v>
      </c>
      <c r="BM277" s="148" t="s">
        <v>1870</v>
      </c>
    </row>
    <row r="278" spans="2:65" s="1" customFormat="1" ht="19.5" x14ac:dyDescent="0.2">
      <c r="B278" s="32"/>
      <c r="D278" s="150" t="s">
        <v>180</v>
      </c>
      <c r="F278" s="151" t="s">
        <v>1871</v>
      </c>
      <c r="I278" s="152"/>
      <c r="L278" s="32"/>
      <c r="M278" s="153"/>
      <c r="T278" s="56"/>
      <c r="AT278" s="17" t="s">
        <v>180</v>
      </c>
      <c r="AU278" s="17" t="s">
        <v>82</v>
      </c>
    </row>
    <row r="279" spans="2:65" s="12" customFormat="1" x14ac:dyDescent="0.2">
      <c r="B279" s="154"/>
      <c r="D279" s="150" t="s">
        <v>182</v>
      </c>
      <c r="E279" s="155" t="s">
        <v>1</v>
      </c>
      <c r="F279" s="156" t="s">
        <v>271</v>
      </c>
      <c r="H279" s="157">
        <v>16</v>
      </c>
      <c r="I279" s="158"/>
      <c r="L279" s="154"/>
      <c r="M279" s="159"/>
      <c r="T279" s="160"/>
      <c r="AT279" s="155" t="s">
        <v>182</v>
      </c>
      <c r="AU279" s="155" t="s">
        <v>82</v>
      </c>
      <c r="AV279" s="12" t="s">
        <v>82</v>
      </c>
      <c r="AW279" s="12" t="s">
        <v>31</v>
      </c>
      <c r="AX279" s="12" t="s">
        <v>19</v>
      </c>
      <c r="AY279" s="155" t="s">
        <v>171</v>
      </c>
    </row>
    <row r="280" spans="2:65" s="1" customFormat="1" ht="37.9" customHeight="1" x14ac:dyDescent="0.2">
      <c r="B280" s="32"/>
      <c r="C280" s="137" t="s">
        <v>598</v>
      </c>
      <c r="D280" s="137" t="s">
        <v>174</v>
      </c>
      <c r="E280" s="138" t="s">
        <v>1872</v>
      </c>
      <c r="F280" s="139" t="s">
        <v>1873</v>
      </c>
      <c r="G280" s="140" t="s">
        <v>221</v>
      </c>
      <c r="H280" s="141">
        <v>8</v>
      </c>
      <c r="I280" s="142"/>
      <c r="J280" s="143">
        <f>ROUND(I280*H280,1)</f>
        <v>0</v>
      </c>
      <c r="K280" s="139" t="s">
        <v>178</v>
      </c>
      <c r="L280" s="32"/>
      <c r="M280" s="144" t="s">
        <v>1</v>
      </c>
      <c r="N280" s="145" t="s">
        <v>40</v>
      </c>
      <c r="P280" s="146">
        <f>O280*H280</f>
        <v>0</v>
      </c>
      <c r="Q280" s="146">
        <v>0.21897800000000001</v>
      </c>
      <c r="R280" s="146">
        <f>Q280*H280</f>
        <v>1.751824</v>
      </c>
      <c r="S280" s="146">
        <v>0</v>
      </c>
      <c r="T280" s="147">
        <f>S280*H280</f>
        <v>0</v>
      </c>
      <c r="AR280" s="148" t="s">
        <v>111</v>
      </c>
      <c r="AT280" s="148" t="s">
        <v>174</v>
      </c>
      <c r="AU280" s="148" t="s">
        <v>82</v>
      </c>
      <c r="AY280" s="17" t="s">
        <v>171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19</v>
      </c>
      <c r="BK280" s="149">
        <f>ROUND(I280*H280,1)</f>
        <v>0</v>
      </c>
      <c r="BL280" s="17" t="s">
        <v>111</v>
      </c>
      <c r="BM280" s="148" t="s">
        <v>1874</v>
      </c>
    </row>
    <row r="281" spans="2:65" s="1" customFormat="1" ht="19.5" x14ac:dyDescent="0.2">
      <c r="B281" s="32"/>
      <c r="D281" s="150" t="s">
        <v>180</v>
      </c>
      <c r="F281" s="151" t="s">
        <v>1875</v>
      </c>
      <c r="I281" s="152"/>
      <c r="L281" s="32"/>
      <c r="M281" s="153"/>
      <c r="T281" s="56"/>
      <c r="AT281" s="17" t="s">
        <v>180</v>
      </c>
      <c r="AU281" s="17" t="s">
        <v>82</v>
      </c>
    </row>
    <row r="282" spans="2:65" s="12" customFormat="1" x14ac:dyDescent="0.2">
      <c r="B282" s="154"/>
      <c r="D282" s="150" t="s">
        <v>182</v>
      </c>
      <c r="E282" s="155" t="s">
        <v>1</v>
      </c>
      <c r="F282" s="156" t="s">
        <v>196</v>
      </c>
      <c r="H282" s="157">
        <v>8</v>
      </c>
      <c r="I282" s="158"/>
      <c r="L282" s="154"/>
      <c r="M282" s="159"/>
      <c r="T282" s="160"/>
      <c r="AT282" s="155" t="s">
        <v>182</v>
      </c>
      <c r="AU282" s="155" t="s">
        <v>82</v>
      </c>
      <c r="AV282" s="12" t="s">
        <v>82</v>
      </c>
      <c r="AW282" s="12" t="s">
        <v>31</v>
      </c>
      <c r="AX282" s="12" t="s">
        <v>19</v>
      </c>
      <c r="AY282" s="155" t="s">
        <v>171</v>
      </c>
    </row>
    <row r="283" spans="2:65" s="1" customFormat="1" ht="37.9" customHeight="1" x14ac:dyDescent="0.2">
      <c r="B283" s="32"/>
      <c r="C283" s="137" t="s">
        <v>603</v>
      </c>
      <c r="D283" s="137" t="s">
        <v>174</v>
      </c>
      <c r="E283" s="138" t="s">
        <v>1876</v>
      </c>
      <c r="F283" s="139" t="s">
        <v>1877</v>
      </c>
      <c r="G283" s="140" t="s">
        <v>221</v>
      </c>
      <c r="H283" s="141">
        <v>8</v>
      </c>
      <c r="I283" s="142"/>
      <c r="J283" s="143">
        <f>ROUND(I283*H283,1)</f>
        <v>0</v>
      </c>
      <c r="K283" s="139" t="s">
        <v>178</v>
      </c>
      <c r="L283" s="32"/>
      <c r="M283" s="144" t="s">
        <v>1</v>
      </c>
      <c r="N283" s="145" t="s">
        <v>40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111</v>
      </c>
      <c r="AT283" s="148" t="s">
        <v>174</v>
      </c>
      <c r="AU283" s="148" t="s">
        <v>82</v>
      </c>
      <c r="AY283" s="17" t="s">
        <v>171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19</v>
      </c>
      <c r="BK283" s="149">
        <f>ROUND(I283*H283,1)</f>
        <v>0</v>
      </c>
      <c r="BL283" s="17" t="s">
        <v>111</v>
      </c>
      <c r="BM283" s="148" t="s">
        <v>1878</v>
      </c>
    </row>
    <row r="284" spans="2:65" s="1" customFormat="1" ht="29.25" x14ac:dyDescent="0.2">
      <c r="B284" s="32"/>
      <c r="D284" s="150" t="s">
        <v>180</v>
      </c>
      <c r="F284" s="151" t="s">
        <v>1879</v>
      </c>
      <c r="I284" s="152"/>
      <c r="L284" s="32"/>
      <c r="M284" s="153"/>
      <c r="T284" s="56"/>
      <c r="AT284" s="17" t="s">
        <v>180</v>
      </c>
      <c r="AU284" s="17" t="s">
        <v>82</v>
      </c>
    </row>
    <row r="285" spans="2:65" s="12" customFormat="1" x14ac:dyDescent="0.2">
      <c r="B285" s="154"/>
      <c r="D285" s="150" t="s">
        <v>182</v>
      </c>
      <c r="E285" s="155" t="s">
        <v>1</v>
      </c>
      <c r="F285" s="156" t="s">
        <v>196</v>
      </c>
      <c r="H285" s="157">
        <v>8</v>
      </c>
      <c r="I285" s="158"/>
      <c r="L285" s="154"/>
      <c r="M285" s="159"/>
      <c r="T285" s="160"/>
      <c r="AT285" s="155" t="s">
        <v>182</v>
      </c>
      <c r="AU285" s="155" t="s">
        <v>82</v>
      </c>
      <c r="AV285" s="12" t="s">
        <v>82</v>
      </c>
      <c r="AW285" s="12" t="s">
        <v>31</v>
      </c>
      <c r="AX285" s="12" t="s">
        <v>19</v>
      </c>
      <c r="AY285" s="155" t="s">
        <v>171</v>
      </c>
    </row>
    <row r="286" spans="2:65" s="11" customFormat="1" ht="22.9" customHeight="1" x14ac:dyDescent="0.2">
      <c r="B286" s="125"/>
      <c r="D286" s="126" t="s">
        <v>74</v>
      </c>
      <c r="E286" s="135" t="s">
        <v>226</v>
      </c>
      <c r="F286" s="135" t="s">
        <v>313</v>
      </c>
      <c r="I286" s="128"/>
      <c r="J286" s="136">
        <f>BK286</f>
        <v>0</v>
      </c>
      <c r="L286" s="125"/>
      <c r="M286" s="130"/>
      <c r="P286" s="131">
        <f>SUM(P287:P317)</f>
        <v>0</v>
      </c>
      <c r="R286" s="131">
        <f>SUM(R287:R317)</f>
        <v>69.426416480000015</v>
      </c>
      <c r="T286" s="132">
        <f>SUM(T287:T317)</f>
        <v>21.053100000000001</v>
      </c>
      <c r="AR286" s="126" t="s">
        <v>19</v>
      </c>
      <c r="AT286" s="133" t="s">
        <v>74</v>
      </c>
      <c r="AU286" s="133" t="s">
        <v>19</v>
      </c>
      <c r="AY286" s="126" t="s">
        <v>171</v>
      </c>
      <c r="BK286" s="134">
        <f>SUM(BK287:BK317)</f>
        <v>0</v>
      </c>
    </row>
    <row r="287" spans="2:65" s="1" customFormat="1" ht="33" customHeight="1" x14ac:dyDescent="0.2">
      <c r="B287" s="32"/>
      <c r="C287" s="137" t="s">
        <v>609</v>
      </c>
      <c r="D287" s="137" t="s">
        <v>174</v>
      </c>
      <c r="E287" s="138" t="s">
        <v>1880</v>
      </c>
      <c r="F287" s="139" t="s">
        <v>1881</v>
      </c>
      <c r="G287" s="140" t="s">
        <v>202</v>
      </c>
      <c r="H287" s="141">
        <v>84</v>
      </c>
      <c r="I287" s="142"/>
      <c r="J287" s="143">
        <f>ROUND(I287*H287,1)</f>
        <v>0</v>
      </c>
      <c r="K287" s="139" t="s">
        <v>178</v>
      </c>
      <c r="L287" s="32"/>
      <c r="M287" s="144" t="s">
        <v>1</v>
      </c>
      <c r="N287" s="145" t="s">
        <v>40</v>
      </c>
      <c r="P287" s="146">
        <f>O287*H287</f>
        <v>0</v>
      </c>
      <c r="Q287" s="146">
        <v>0.16850351999999999</v>
      </c>
      <c r="R287" s="146">
        <f>Q287*H287</f>
        <v>14.154295679999999</v>
      </c>
      <c r="S287" s="146">
        <v>0</v>
      </c>
      <c r="T287" s="147">
        <f>S287*H287</f>
        <v>0</v>
      </c>
      <c r="AR287" s="148" t="s">
        <v>111</v>
      </c>
      <c r="AT287" s="148" t="s">
        <v>174</v>
      </c>
      <c r="AU287" s="148" t="s">
        <v>82</v>
      </c>
      <c r="AY287" s="17" t="s">
        <v>171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7" t="s">
        <v>19</v>
      </c>
      <c r="BK287" s="149">
        <f>ROUND(I287*H287,1)</f>
        <v>0</v>
      </c>
      <c r="BL287" s="17" t="s">
        <v>111</v>
      </c>
      <c r="BM287" s="148" t="s">
        <v>1882</v>
      </c>
    </row>
    <row r="288" spans="2:65" s="1" customFormat="1" ht="29.25" x14ac:dyDescent="0.2">
      <c r="B288" s="32"/>
      <c r="D288" s="150" t="s">
        <v>180</v>
      </c>
      <c r="F288" s="151" t="s">
        <v>1883</v>
      </c>
      <c r="I288" s="152"/>
      <c r="L288" s="32"/>
      <c r="M288" s="153"/>
      <c r="T288" s="56"/>
      <c r="AT288" s="17" t="s">
        <v>180</v>
      </c>
      <c r="AU288" s="17" t="s">
        <v>82</v>
      </c>
    </row>
    <row r="289" spans="2:65" s="12" customFormat="1" x14ac:dyDescent="0.2">
      <c r="B289" s="154"/>
      <c r="D289" s="150" t="s">
        <v>182</v>
      </c>
      <c r="E289" s="155" t="s">
        <v>1</v>
      </c>
      <c r="F289" s="156" t="s">
        <v>1884</v>
      </c>
      <c r="H289" s="157">
        <v>84</v>
      </c>
      <c r="I289" s="158"/>
      <c r="L289" s="154"/>
      <c r="M289" s="159"/>
      <c r="T289" s="160"/>
      <c r="AT289" s="155" t="s">
        <v>182</v>
      </c>
      <c r="AU289" s="155" t="s">
        <v>82</v>
      </c>
      <c r="AV289" s="12" t="s">
        <v>82</v>
      </c>
      <c r="AW289" s="12" t="s">
        <v>31</v>
      </c>
      <c r="AX289" s="12" t="s">
        <v>75</v>
      </c>
      <c r="AY289" s="155" t="s">
        <v>171</v>
      </c>
    </row>
    <row r="290" spans="2:65" s="13" customFormat="1" x14ac:dyDescent="0.2">
      <c r="B290" s="161"/>
      <c r="D290" s="150" t="s">
        <v>182</v>
      </c>
      <c r="E290" s="162" t="s">
        <v>1693</v>
      </c>
      <c r="F290" s="163" t="s">
        <v>183</v>
      </c>
      <c r="H290" s="164">
        <v>84</v>
      </c>
      <c r="I290" s="165"/>
      <c r="L290" s="161"/>
      <c r="M290" s="166"/>
      <c r="T290" s="167"/>
      <c r="AT290" s="162" t="s">
        <v>182</v>
      </c>
      <c r="AU290" s="162" t="s">
        <v>82</v>
      </c>
      <c r="AV290" s="13" t="s">
        <v>107</v>
      </c>
      <c r="AW290" s="13" t="s">
        <v>31</v>
      </c>
      <c r="AX290" s="13" t="s">
        <v>19</v>
      </c>
      <c r="AY290" s="162" t="s">
        <v>171</v>
      </c>
    </row>
    <row r="291" spans="2:65" s="1" customFormat="1" ht="16.5" customHeight="1" x14ac:dyDescent="0.2">
      <c r="B291" s="32"/>
      <c r="C291" s="168" t="s">
        <v>614</v>
      </c>
      <c r="D291" s="168" t="s">
        <v>193</v>
      </c>
      <c r="E291" s="169" t="s">
        <v>1885</v>
      </c>
      <c r="F291" s="170" t="s">
        <v>1886</v>
      </c>
      <c r="G291" s="171" t="s">
        <v>202</v>
      </c>
      <c r="H291" s="172">
        <v>85.68</v>
      </c>
      <c r="I291" s="173"/>
      <c r="J291" s="174">
        <f>ROUND(I291*H291,1)</f>
        <v>0</v>
      </c>
      <c r="K291" s="170" t="s">
        <v>178</v>
      </c>
      <c r="L291" s="175"/>
      <c r="M291" s="176" t="s">
        <v>1</v>
      </c>
      <c r="N291" s="177" t="s">
        <v>40</v>
      </c>
      <c r="P291" s="146">
        <f>O291*H291</f>
        <v>0</v>
      </c>
      <c r="Q291" s="146">
        <v>0.08</v>
      </c>
      <c r="R291" s="146">
        <f>Q291*H291</f>
        <v>6.8544000000000009</v>
      </c>
      <c r="S291" s="146">
        <v>0</v>
      </c>
      <c r="T291" s="147">
        <f>S291*H291</f>
        <v>0</v>
      </c>
      <c r="AR291" s="148" t="s">
        <v>196</v>
      </c>
      <c r="AT291" s="148" t="s">
        <v>193</v>
      </c>
      <c r="AU291" s="148" t="s">
        <v>82</v>
      </c>
      <c r="AY291" s="17" t="s">
        <v>171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19</v>
      </c>
      <c r="BK291" s="149">
        <f>ROUND(I291*H291,1)</f>
        <v>0</v>
      </c>
      <c r="BL291" s="17" t="s">
        <v>111</v>
      </c>
      <c r="BM291" s="148" t="s">
        <v>1887</v>
      </c>
    </row>
    <row r="292" spans="2:65" s="1" customFormat="1" x14ac:dyDescent="0.2">
      <c r="B292" s="32"/>
      <c r="D292" s="150" t="s">
        <v>180</v>
      </c>
      <c r="F292" s="151" t="s">
        <v>1886</v>
      </c>
      <c r="I292" s="152"/>
      <c r="L292" s="32"/>
      <c r="M292" s="153"/>
      <c r="T292" s="56"/>
      <c r="AT292" s="17" t="s">
        <v>180</v>
      </c>
      <c r="AU292" s="17" t="s">
        <v>82</v>
      </c>
    </row>
    <row r="293" spans="2:65" s="12" customFormat="1" x14ac:dyDescent="0.2">
      <c r="B293" s="154"/>
      <c r="D293" s="150" t="s">
        <v>182</v>
      </c>
      <c r="E293" s="155" t="s">
        <v>1</v>
      </c>
      <c r="F293" s="156" t="s">
        <v>1888</v>
      </c>
      <c r="H293" s="157">
        <v>85.68</v>
      </c>
      <c r="I293" s="158"/>
      <c r="L293" s="154"/>
      <c r="M293" s="159"/>
      <c r="T293" s="160"/>
      <c r="AT293" s="155" t="s">
        <v>182</v>
      </c>
      <c r="AU293" s="155" t="s">
        <v>82</v>
      </c>
      <c r="AV293" s="12" t="s">
        <v>82</v>
      </c>
      <c r="AW293" s="12" t="s">
        <v>31</v>
      </c>
      <c r="AX293" s="12" t="s">
        <v>19</v>
      </c>
      <c r="AY293" s="155" t="s">
        <v>171</v>
      </c>
    </row>
    <row r="294" spans="2:65" s="1" customFormat="1" ht="24.2" customHeight="1" x14ac:dyDescent="0.2">
      <c r="B294" s="32"/>
      <c r="C294" s="137" t="s">
        <v>621</v>
      </c>
      <c r="D294" s="137" t="s">
        <v>174</v>
      </c>
      <c r="E294" s="138" t="s">
        <v>1889</v>
      </c>
      <c r="F294" s="139" t="s">
        <v>1890</v>
      </c>
      <c r="G294" s="140" t="s">
        <v>202</v>
      </c>
      <c r="H294" s="141">
        <v>332</v>
      </c>
      <c r="I294" s="142"/>
      <c r="J294" s="143">
        <f>ROUND(I294*H294,1)</f>
        <v>0</v>
      </c>
      <c r="K294" s="139" t="s">
        <v>178</v>
      </c>
      <c r="L294" s="32"/>
      <c r="M294" s="144" t="s">
        <v>1</v>
      </c>
      <c r="N294" s="145" t="s">
        <v>40</v>
      </c>
      <c r="P294" s="146">
        <f>O294*H294</f>
        <v>0</v>
      </c>
      <c r="Q294" s="146">
        <v>0.10094599999999999</v>
      </c>
      <c r="R294" s="146">
        <f>Q294*H294</f>
        <v>33.514071999999999</v>
      </c>
      <c r="S294" s="146">
        <v>0</v>
      </c>
      <c r="T294" s="147">
        <f>S294*H294</f>
        <v>0</v>
      </c>
      <c r="AR294" s="148" t="s">
        <v>111</v>
      </c>
      <c r="AT294" s="148" t="s">
        <v>174</v>
      </c>
      <c r="AU294" s="148" t="s">
        <v>82</v>
      </c>
      <c r="AY294" s="17" t="s">
        <v>171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7" t="s">
        <v>19</v>
      </c>
      <c r="BK294" s="149">
        <f>ROUND(I294*H294,1)</f>
        <v>0</v>
      </c>
      <c r="BL294" s="17" t="s">
        <v>111</v>
      </c>
      <c r="BM294" s="148" t="s">
        <v>1891</v>
      </c>
    </row>
    <row r="295" spans="2:65" s="1" customFormat="1" ht="29.25" x14ac:dyDescent="0.2">
      <c r="B295" s="32"/>
      <c r="D295" s="150" t="s">
        <v>180</v>
      </c>
      <c r="F295" s="151" t="s">
        <v>1892</v>
      </c>
      <c r="I295" s="152"/>
      <c r="L295" s="32"/>
      <c r="M295" s="153"/>
      <c r="T295" s="56"/>
      <c r="AT295" s="17" t="s">
        <v>180</v>
      </c>
      <c r="AU295" s="17" t="s">
        <v>82</v>
      </c>
    </row>
    <row r="296" spans="2:65" s="12" customFormat="1" x14ac:dyDescent="0.2">
      <c r="B296" s="154"/>
      <c r="D296" s="150" t="s">
        <v>182</v>
      </c>
      <c r="E296" s="155" t="s">
        <v>1</v>
      </c>
      <c r="F296" s="156" t="s">
        <v>1893</v>
      </c>
      <c r="H296" s="157">
        <v>209</v>
      </c>
      <c r="I296" s="158"/>
      <c r="L296" s="154"/>
      <c r="M296" s="159"/>
      <c r="T296" s="160"/>
      <c r="AT296" s="155" t="s">
        <v>182</v>
      </c>
      <c r="AU296" s="155" t="s">
        <v>82</v>
      </c>
      <c r="AV296" s="12" t="s">
        <v>82</v>
      </c>
      <c r="AW296" s="12" t="s">
        <v>31</v>
      </c>
      <c r="AX296" s="12" t="s">
        <v>75</v>
      </c>
      <c r="AY296" s="155" t="s">
        <v>171</v>
      </c>
    </row>
    <row r="297" spans="2:65" s="12" customFormat="1" x14ac:dyDescent="0.2">
      <c r="B297" s="154"/>
      <c r="D297" s="150" t="s">
        <v>182</v>
      </c>
      <c r="E297" s="155" t="s">
        <v>1</v>
      </c>
      <c r="F297" s="156" t="s">
        <v>1894</v>
      </c>
      <c r="H297" s="157">
        <v>123</v>
      </c>
      <c r="I297" s="158"/>
      <c r="L297" s="154"/>
      <c r="M297" s="159"/>
      <c r="T297" s="160"/>
      <c r="AT297" s="155" t="s">
        <v>182</v>
      </c>
      <c r="AU297" s="155" t="s">
        <v>82</v>
      </c>
      <c r="AV297" s="12" t="s">
        <v>82</v>
      </c>
      <c r="AW297" s="12" t="s">
        <v>31</v>
      </c>
      <c r="AX297" s="12" t="s">
        <v>75</v>
      </c>
      <c r="AY297" s="155" t="s">
        <v>171</v>
      </c>
    </row>
    <row r="298" spans="2:65" s="13" customFormat="1" x14ac:dyDescent="0.2">
      <c r="B298" s="161"/>
      <c r="D298" s="150" t="s">
        <v>182</v>
      </c>
      <c r="E298" s="162" t="s">
        <v>1695</v>
      </c>
      <c r="F298" s="163" t="s">
        <v>183</v>
      </c>
      <c r="H298" s="164">
        <v>332</v>
      </c>
      <c r="I298" s="165"/>
      <c r="L298" s="161"/>
      <c r="M298" s="166"/>
      <c r="T298" s="167"/>
      <c r="AT298" s="162" t="s">
        <v>182</v>
      </c>
      <c r="AU298" s="162" t="s">
        <v>82</v>
      </c>
      <c r="AV298" s="13" t="s">
        <v>107</v>
      </c>
      <c r="AW298" s="13" t="s">
        <v>31</v>
      </c>
      <c r="AX298" s="13" t="s">
        <v>19</v>
      </c>
      <c r="AY298" s="162" t="s">
        <v>171</v>
      </c>
    </row>
    <row r="299" spans="2:65" s="1" customFormat="1" ht="21.75" customHeight="1" x14ac:dyDescent="0.2">
      <c r="B299" s="32"/>
      <c r="C299" s="168" t="s">
        <v>632</v>
      </c>
      <c r="D299" s="168" t="s">
        <v>193</v>
      </c>
      <c r="E299" s="169" t="s">
        <v>1895</v>
      </c>
      <c r="F299" s="170" t="s">
        <v>1896</v>
      </c>
      <c r="G299" s="171" t="s">
        <v>202</v>
      </c>
      <c r="H299" s="172">
        <v>335.32</v>
      </c>
      <c r="I299" s="173"/>
      <c r="J299" s="174">
        <f>ROUND(I299*H299,1)</f>
        <v>0</v>
      </c>
      <c r="K299" s="170" t="s">
        <v>178</v>
      </c>
      <c r="L299" s="175"/>
      <c r="M299" s="176" t="s">
        <v>1</v>
      </c>
      <c r="N299" s="177" t="s">
        <v>40</v>
      </c>
      <c r="P299" s="146">
        <f>O299*H299</f>
        <v>0</v>
      </c>
      <c r="Q299" s="146">
        <v>2.1999999999999999E-2</v>
      </c>
      <c r="R299" s="146">
        <f>Q299*H299</f>
        <v>7.3770399999999992</v>
      </c>
      <c r="S299" s="146">
        <v>0</v>
      </c>
      <c r="T299" s="147">
        <f>S299*H299</f>
        <v>0</v>
      </c>
      <c r="AR299" s="148" t="s">
        <v>196</v>
      </c>
      <c r="AT299" s="148" t="s">
        <v>193</v>
      </c>
      <c r="AU299" s="148" t="s">
        <v>82</v>
      </c>
      <c r="AY299" s="17" t="s">
        <v>171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19</v>
      </c>
      <c r="BK299" s="149">
        <f>ROUND(I299*H299,1)</f>
        <v>0</v>
      </c>
      <c r="BL299" s="17" t="s">
        <v>111</v>
      </c>
      <c r="BM299" s="148" t="s">
        <v>1897</v>
      </c>
    </row>
    <row r="300" spans="2:65" s="1" customFormat="1" x14ac:dyDescent="0.2">
      <c r="B300" s="32"/>
      <c r="D300" s="150" t="s">
        <v>180</v>
      </c>
      <c r="F300" s="151" t="s">
        <v>1896</v>
      </c>
      <c r="I300" s="152"/>
      <c r="L300" s="32"/>
      <c r="M300" s="153"/>
      <c r="T300" s="56"/>
      <c r="AT300" s="17" t="s">
        <v>180</v>
      </c>
      <c r="AU300" s="17" t="s">
        <v>82</v>
      </c>
    </row>
    <row r="301" spans="2:65" s="12" customFormat="1" x14ac:dyDescent="0.2">
      <c r="B301" s="154"/>
      <c r="D301" s="150" t="s">
        <v>182</v>
      </c>
      <c r="E301" s="155" t="s">
        <v>1</v>
      </c>
      <c r="F301" s="156" t="s">
        <v>1898</v>
      </c>
      <c r="H301" s="157">
        <v>335.32</v>
      </c>
      <c r="I301" s="158"/>
      <c r="L301" s="154"/>
      <c r="M301" s="159"/>
      <c r="T301" s="160"/>
      <c r="AT301" s="155" t="s">
        <v>182</v>
      </c>
      <c r="AU301" s="155" t="s">
        <v>82</v>
      </c>
      <c r="AV301" s="12" t="s">
        <v>82</v>
      </c>
      <c r="AW301" s="12" t="s">
        <v>31</v>
      </c>
      <c r="AX301" s="12" t="s">
        <v>19</v>
      </c>
      <c r="AY301" s="155" t="s">
        <v>171</v>
      </c>
    </row>
    <row r="302" spans="2:65" s="1" customFormat="1" ht="24.2" customHeight="1" x14ac:dyDescent="0.2">
      <c r="B302" s="32"/>
      <c r="C302" s="137" t="s">
        <v>639</v>
      </c>
      <c r="D302" s="137" t="s">
        <v>174</v>
      </c>
      <c r="E302" s="138" t="s">
        <v>1899</v>
      </c>
      <c r="F302" s="139" t="s">
        <v>1900</v>
      </c>
      <c r="G302" s="140" t="s">
        <v>202</v>
      </c>
      <c r="H302" s="141">
        <v>24</v>
      </c>
      <c r="I302" s="142"/>
      <c r="J302" s="143">
        <f>ROUND(I302*H302,1)</f>
        <v>0</v>
      </c>
      <c r="K302" s="139" t="s">
        <v>178</v>
      </c>
      <c r="L302" s="32"/>
      <c r="M302" s="144" t="s">
        <v>1</v>
      </c>
      <c r="N302" s="145" t="s">
        <v>40</v>
      </c>
      <c r="P302" s="146">
        <f>O302*H302</f>
        <v>0</v>
      </c>
      <c r="Q302" s="146">
        <v>0.29220869999999999</v>
      </c>
      <c r="R302" s="146">
        <f>Q302*H302</f>
        <v>7.0130087999999997</v>
      </c>
      <c r="S302" s="146">
        <v>0</v>
      </c>
      <c r="T302" s="147">
        <f>S302*H302</f>
        <v>0</v>
      </c>
      <c r="AR302" s="148" t="s">
        <v>111</v>
      </c>
      <c r="AT302" s="148" t="s">
        <v>174</v>
      </c>
      <c r="AU302" s="148" t="s">
        <v>82</v>
      </c>
      <c r="AY302" s="17" t="s">
        <v>171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19</v>
      </c>
      <c r="BK302" s="149">
        <f>ROUND(I302*H302,1)</f>
        <v>0</v>
      </c>
      <c r="BL302" s="17" t="s">
        <v>111</v>
      </c>
      <c r="BM302" s="148" t="s">
        <v>1901</v>
      </c>
    </row>
    <row r="303" spans="2:65" s="1" customFormat="1" ht="19.5" x14ac:dyDescent="0.2">
      <c r="B303" s="32"/>
      <c r="D303" s="150" t="s">
        <v>180</v>
      </c>
      <c r="F303" s="151" t="s">
        <v>1902</v>
      </c>
      <c r="I303" s="152"/>
      <c r="L303" s="32"/>
      <c r="M303" s="153"/>
      <c r="T303" s="56"/>
      <c r="AT303" s="17" t="s">
        <v>180</v>
      </c>
      <c r="AU303" s="17" t="s">
        <v>82</v>
      </c>
    </row>
    <row r="304" spans="2:65" s="12" customFormat="1" x14ac:dyDescent="0.2">
      <c r="B304" s="154"/>
      <c r="D304" s="150" t="s">
        <v>182</v>
      </c>
      <c r="E304" s="155" t="s">
        <v>1</v>
      </c>
      <c r="F304" s="156" t="s">
        <v>1903</v>
      </c>
      <c r="H304" s="157">
        <v>24</v>
      </c>
      <c r="I304" s="158"/>
      <c r="L304" s="154"/>
      <c r="M304" s="159"/>
      <c r="T304" s="160"/>
      <c r="AT304" s="155" t="s">
        <v>182</v>
      </c>
      <c r="AU304" s="155" t="s">
        <v>82</v>
      </c>
      <c r="AV304" s="12" t="s">
        <v>82</v>
      </c>
      <c r="AW304" s="12" t="s">
        <v>31</v>
      </c>
      <c r="AX304" s="12" t="s">
        <v>19</v>
      </c>
      <c r="AY304" s="155" t="s">
        <v>171</v>
      </c>
    </row>
    <row r="305" spans="2:65" s="1" customFormat="1" ht="24.2" customHeight="1" x14ac:dyDescent="0.2">
      <c r="B305" s="32"/>
      <c r="C305" s="168" t="s">
        <v>1060</v>
      </c>
      <c r="D305" s="168" t="s">
        <v>193</v>
      </c>
      <c r="E305" s="169" t="s">
        <v>1904</v>
      </c>
      <c r="F305" s="170" t="s">
        <v>1905</v>
      </c>
      <c r="G305" s="171" t="s">
        <v>202</v>
      </c>
      <c r="H305" s="172">
        <v>23</v>
      </c>
      <c r="I305" s="173"/>
      <c r="J305" s="174">
        <f>ROUND(I305*H305,1)</f>
        <v>0</v>
      </c>
      <c r="K305" s="170" t="s">
        <v>2873</v>
      </c>
      <c r="L305" s="175"/>
      <c r="M305" s="176" t="s">
        <v>1</v>
      </c>
      <c r="N305" s="177" t="s">
        <v>40</v>
      </c>
      <c r="P305" s="146">
        <f>O305*H305</f>
        <v>0</v>
      </c>
      <c r="Q305" s="146">
        <v>1.5599999999999999E-2</v>
      </c>
      <c r="R305" s="146">
        <f>Q305*H305</f>
        <v>0.35880000000000001</v>
      </c>
      <c r="S305" s="146">
        <v>0</v>
      </c>
      <c r="T305" s="147">
        <f>S305*H305</f>
        <v>0</v>
      </c>
      <c r="AR305" s="148" t="s">
        <v>196</v>
      </c>
      <c r="AT305" s="148" t="s">
        <v>193</v>
      </c>
      <c r="AU305" s="148" t="s">
        <v>82</v>
      </c>
      <c r="AY305" s="17" t="s">
        <v>171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7" t="s">
        <v>19</v>
      </c>
      <c r="BK305" s="149">
        <f>ROUND(I305*H305,1)</f>
        <v>0</v>
      </c>
      <c r="BL305" s="17" t="s">
        <v>111</v>
      </c>
      <c r="BM305" s="148" t="s">
        <v>1906</v>
      </c>
    </row>
    <row r="306" spans="2:65" s="1" customFormat="1" ht="19.5" x14ac:dyDescent="0.2">
      <c r="B306" s="32"/>
      <c r="D306" s="150" t="s">
        <v>180</v>
      </c>
      <c r="F306" s="151" t="s">
        <v>1907</v>
      </c>
      <c r="I306" s="152"/>
      <c r="L306" s="32"/>
      <c r="M306" s="153"/>
      <c r="T306" s="56"/>
      <c r="AT306" s="17" t="s">
        <v>180</v>
      </c>
      <c r="AU306" s="17" t="s">
        <v>82</v>
      </c>
    </row>
    <row r="307" spans="2:65" s="1" customFormat="1" ht="21.75" customHeight="1" x14ac:dyDescent="0.2">
      <c r="B307" s="32"/>
      <c r="C307" s="168" t="s">
        <v>1064</v>
      </c>
      <c r="D307" s="168" t="s">
        <v>193</v>
      </c>
      <c r="E307" s="169" t="s">
        <v>1908</v>
      </c>
      <c r="F307" s="170" t="s">
        <v>1909</v>
      </c>
      <c r="G307" s="171" t="s">
        <v>202</v>
      </c>
      <c r="H307" s="172">
        <v>1</v>
      </c>
      <c r="I307" s="173"/>
      <c r="J307" s="174">
        <f>ROUND(I307*H307,1)</f>
        <v>0</v>
      </c>
      <c r="K307" s="170" t="s">
        <v>2873</v>
      </c>
      <c r="L307" s="175"/>
      <c r="M307" s="176" t="s">
        <v>1</v>
      </c>
      <c r="N307" s="177" t="s">
        <v>40</v>
      </c>
      <c r="P307" s="146">
        <f>O307*H307</f>
        <v>0</v>
      </c>
      <c r="Q307" s="146">
        <v>1.5599999999999999E-2</v>
      </c>
      <c r="R307" s="146">
        <f>Q307*H307</f>
        <v>1.5599999999999999E-2</v>
      </c>
      <c r="S307" s="146">
        <v>0</v>
      </c>
      <c r="T307" s="147">
        <f>S307*H307</f>
        <v>0</v>
      </c>
      <c r="AR307" s="148" t="s">
        <v>196</v>
      </c>
      <c r="AT307" s="148" t="s">
        <v>193</v>
      </c>
      <c r="AU307" s="148" t="s">
        <v>82</v>
      </c>
      <c r="AY307" s="17" t="s">
        <v>171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7" t="s">
        <v>19</v>
      </c>
      <c r="BK307" s="149">
        <f>ROUND(I307*H307,1)</f>
        <v>0</v>
      </c>
      <c r="BL307" s="17" t="s">
        <v>111</v>
      </c>
      <c r="BM307" s="148" t="s">
        <v>1910</v>
      </c>
    </row>
    <row r="308" spans="2:65" s="1" customFormat="1" ht="19.5" x14ac:dyDescent="0.2">
      <c r="B308" s="32"/>
      <c r="D308" s="150" t="s">
        <v>180</v>
      </c>
      <c r="F308" s="151" t="s">
        <v>1907</v>
      </c>
      <c r="I308" s="152"/>
      <c r="L308" s="32"/>
      <c r="M308" s="153"/>
      <c r="T308" s="56"/>
      <c r="AT308" s="17" t="s">
        <v>180</v>
      </c>
      <c r="AU308" s="17" t="s">
        <v>82</v>
      </c>
    </row>
    <row r="309" spans="2:65" s="1" customFormat="1" ht="21.75" customHeight="1" x14ac:dyDescent="0.2">
      <c r="B309" s="32"/>
      <c r="C309" s="168" t="s">
        <v>1068</v>
      </c>
      <c r="D309" s="168" t="s">
        <v>193</v>
      </c>
      <c r="E309" s="169" t="s">
        <v>1911</v>
      </c>
      <c r="F309" s="170" t="s">
        <v>1912</v>
      </c>
      <c r="G309" s="171" t="s">
        <v>202</v>
      </c>
      <c r="H309" s="172">
        <v>24</v>
      </c>
      <c r="I309" s="173"/>
      <c r="J309" s="174">
        <f>ROUND(I309*H309,1)</f>
        <v>0</v>
      </c>
      <c r="K309" s="170" t="s">
        <v>2873</v>
      </c>
      <c r="L309" s="175"/>
      <c r="M309" s="176" t="s">
        <v>1</v>
      </c>
      <c r="N309" s="177" t="s">
        <v>40</v>
      </c>
      <c r="P309" s="146">
        <f>O309*H309</f>
        <v>0</v>
      </c>
      <c r="Q309" s="146">
        <v>5.7999999999999996E-3</v>
      </c>
      <c r="R309" s="146">
        <f>Q309*H309</f>
        <v>0.13919999999999999</v>
      </c>
      <c r="S309" s="146">
        <v>0</v>
      </c>
      <c r="T309" s="147">
        <f>S309*H309</f>
        <v>0</v>
      </c>
      <c r="AR309" s="148" t="s">
        <v>196</v>
      </c>
      <c r="AT309" s="148" t="s">
        <v>193</v>
      </c>
      <c r="AU309" s="148" t="s">
        <v>82</v>
      </c>
      <c r="AY309" s="17" t="s">
        <v>171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19</v>
      </c>
      <c r="BK309" s="149">
        <f>ROUND(I309*H309,1)</f>
        <v>0</v>
      </c>
      <c r="BL309" s="17" t="s">
        <v>111</v>
      </c>
      <c r="BM309" s="148" t="s">
        <v>1913</v>
      </c>
    </row>
    <row r="310" spans="2:65" s="1" customFormat="1" ht="19.5" x14ac:dyDescent="0.2">
      <c r="B310" s="32"/>
      <c r="D310" s="150" t="s">
        <v>180</v>
      </c>
      <c r="F310" s="151" t="s">
        <v>1914</v>
      </c>
      <c r="I310" s="152"/>
      <c r="L310" s="32"/>
      <c r="M310" s="153"/>
      <c r="T310" s="56"/>
      <c r="AT310" s="17" t="s">
        <v>180</v>
      </c>
      <c r="AU310" s="17" t="s">
        <v>82</v>
      </c>
    </row>
    <row r="311" spans="2:65" s="1" customFormat="1" ht="33" customHeight="1" x14ac:dyDescent="0.2">
      <c r="B311" s="32"/>
      <c r="C311" s="137" t="s">
        <v>1073</v>
      </c>
      <c r="D311" s="137" t="s">
        <v>174</v>
      </c>
      <c r="E311" s="138" t="s">
        <v>1915</v>
      </c>
      <c r="F311" s="139" t="s">
        <v>1916</v>
      </c>
      <c r="G311" s="140" t="s">
        <v>793</v>
      </c>
      <c r="H311" s="141">
        <v>19.71</v>
      </c>
      <c r="I311" s="142"/>
      <c r="J311" s="143">
        <f>ROUND(I311*H311,1)</f>
        <v>0</v>
      </c>
      <c r="K311" s="139" t="s">
        <v>178</v>
      </c>
      <c r="L311" s="32"/>
      <c r="M311" s="144" t="s">
        <v>1</v>
      </c>
      <c r="N311" s="145" t="s">
        <v>40</v>
      </c>
      <c r="P311" s="146">
        <f>O311*H311</f>
        <v>0</v>
      </c>
      <c r="Q311" s="146">
        <v>0</v>
      </c>
      <c r="R311" s="146">
        <f>Q311*H311</f>
        <v>0</v>
      </c>
      <c r="S311" s="146">
        <v>0.45</v>
      </c>
      <c r="T311" s="147">
        <f>S311*H311</f>
        <v>8.8695000000000004</v>
      </c>
      <c r="AR311" s="148" t="s">
        <v>111</v>
      </c>
      <c r="AT311" s="148" t="s">
        <v>174</v>
      </c>
      <c r="AU311" s="148" t="s">
        <v>82</v>
      </c>
      <c r="AY311" s="17" t="s">
        <v>171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19</v>
      </c>
      <c r="BK311" s="149">
        <f>ROUND(I311*H311,1)</f>
        <v>0</v>
      </c>
      <c r="BL311" s="17" t="s">
        <v>111</v>
      </c>
      <c r="BM311" s="148" t="s">
        <v>1917</v>
      </c>
    </row>
    <row r="312" spans="2:65" s="1" customFormat="1" ht="29.25" x14ac:dyDescent="0.2">
      <c r="B312" s="32"/>
      <c r="D312" s="150" t="s">
        <v>180</v>
      </c>
      <c r="F312" s="151" t="s">
        <v>1918</v>
      </c>
      <c r="I312" s="152"/>
      <c r="L312" s="32"/>
      <c r="M312" s="153"/>
      <c r="T312" s="56"/>
      <c r="AT312" s="17" t="s">
        <v>180</v>
      </c>
      <c r="AU312" s="17" t="s">
        <v>82</v>
      </c>
    </row>
    <row r="313" spans="2:65" s="12" customFormat="1" x14ac:dyDescent="0.2">
      <c r="B313" s="154"/>
      <c r="D313" s="150" t="s">
        <v>182</v>
      </c>
      <c r="E313" s="155" t="s">
        <v>1</v>
      </c>
      <c r="F313" s="156" t="s">
        <v>1919</v>
      </c>
      <c r="H313" s="157">
        <v>19.71</v>
      </c>
      <c r="I313" s="158"/>
      <c r="L313" s="154"/>
      <c r="M313" s="159"/>
      <c r="T313" s="160"/>
      <c r="AT313" s="155" t="s">
        <v>182</v>
      </c>
      <c r="AU313" s="155" t="s">
        <v>82</v>
      </c>
      <c r="AV313" s="12" t="s">
        <v>82</v>
      </c>
      <c r="AW313" s="12" t="s">
        <v>31</v>
      </c>
      <c r="AX313" s="12" t="s">
        <v>19</v>
      </c>
      <c r="AY313" s="155" t="s">
        <v>171</v>
      </c>
    </row>
    <row r="314" spans="2:65" s="1" customFormat="1" ht="24.2" customHeight="1" x14ac:dyDescent="0.2">
      <c r="B314" s="32"/>
      <c r="C314" s="137" t="s">
        <v>1077</v>
      </c>
      <c r="D314" s="137" t="s">
        <v>174</v>
      </c>
      <c r="E314" s="138" t="s">
        <v>1920</v>
      </c>
      <c r="F314" s="139" t="s">
        <v>1921</v>
      </c>
      <c r="G314" s="140" t="s">
        <v>793</v>
      </c>
      <c r="H314" s="141">
        <v>5.5380000000000003</v>
      </c>
      <c r="I314" s="142"/>
      <c r="J314" s="143">
        <f>ROUND(I314*H314,1)</f>
        <v>0</v>
      </c>
      <c r="K314" s="139" t="s">
        <v>178</v>
      </c>
      <c r="L314" s="32"/>
      <c r="M314" s="144" t="s">
        <v>1</v>
      </c>
      <c r="N314" s="145" t="s">
        <v>40</v>
      </c>
      <c r="P314" s="146">
        <f>O314*H314</f>
        <v>0</v>
      </c>
      <c r="Q314" s="146">
        <v>0</v>
      </c>
      <c r="R314" s="146">
        <f>Q314*H314</f>
        <v>0</v>
      </c>
      <c r="S314" s="146">
        <v>2.2000000000000002</v>
      </c>
      <c r="T314" s="147">
        <f>S314*H314</f>
        <v>12.183600000000002</v>
      </c>
      <c r="AR314" s="148" t="s">
        <v>111</v>
      </c>
      <c r="AT314" s="148" t="s">
        <v>174</v>
      </c>
      <c r="AU314" s="148" t="s">
        <v>82</v>
      </c>
      <c r="AY314" s="17" t="s">
        <v>171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19</v>
      </c>
      <c r="BK314" s="149">
        <f>ROUND(I314*H314,1)</f>
        <v>0</v>
      </c>
      <c r="BL314" s="17" t="s">
        <v>111</v>
      </c>
      <c r="BM314" s="148" t="s">
        <v>1922</v>
      </c>
    </row>
    <row r="315" spans="2:65" s="1" customFormat="1" ht="19.5" x14ac:dyDescent="0.2">
      <c r="B315" s="32"/>
      <c r="D315" s="150" t="s">
        <v>180</v>
      </c>
      <c r="F315" s="151" t="s">
        <v>1923</v>
      </c>
      <c r="I315" s="152"/>
      <c r="L315" s="32"/>
      <c r="M315" s="153"/>
      <c r="T315" s="56"/>
      <c r="AT315" s="17" t="s">
        <v>180</v>
      </c>
      <c r="AU315" s="17" t="s">
        <v>82</v>
      </c>
    </row>
    <row r="316" spans="2:65" s="12" customFormat="1" x14ac:dyDescent="0.2">
      <c r="B316" s="154"/>
      <c r="D316" s="150" t="s">
        <v>182</v>
      </c>
      <c r="E316" s="155" t="s">
        <v>1</v>
      </c>
      <c r="F316" s="156" t="s">
        <v>1924</v>
      </c>
      <c r="H316" s="157">
        <v>5.5380000000000003</v>
      </c>
      <c r="I316" s="158"/>
      <c r="L316" s="154"/>
      <c r="M316" s="159"/>
      <c r="T316" s="160"/>
      <c r="AT316" s="155" t="s">
        <v>182</v>
      </c>
      <c r="AU316" s="155" t="s">
        <v>82</v>
      </c>
      <c r="AV316" s="12" t="s">
        <v>82</v>
      </c>
      <c r="AW316" s="12" t="s">
        <v>31</v>
      </c>
      <c r="AX316" s="12" t="s">
        <v>75</v>
      </c>
      <c r="AY316" s="155" t="s">
        <v>171</v>
      </c>
    </row>
    <row r="317" spans="2:65" s="13" customFormat="1" x14ac:dyDescent="0.2">
      <c r="B317" s="161"/>
      <c r="D317" s="150" t="s">
        <v>182</v>
      </c>
      <c r="E317" s="162" t="s">
        <v>1</v>
      </c>
      <c r="F317" s="163" t="s">
        <v>1925</v>
      </c>
      <c r="H317" s="164">
        <v>5.5380000000000003</v>
      </c>
      <c r="I317" s="165"/>
      <c r="L317" s="161"/>
      <c r="M317" s="166"/>
      <c r="T317" s="167"/>
      <c r="AT317" s="162" t="s">
        <v>182</v>
      </c>
      <c r="AU317" s="162" t="s">
        <v>82</v>
      </c>
      <c r="AV317" s="13" t="s">
        <v>107</v>
      </c>
      <c r="AW317" s="13" t="s">
        <v>31</v>
      </c>
      <c r="AX317" s="13" t="s">
        <v>19</v>
      </c>
      <c r="AY317" s="162" t="s">
        <v>171</v>
      </c>
    </row>
    <row r="318" spans="2:65" s="11" customFormat="1" ht="22.9" customHeight="1" x14ac:dyDescent="0.2">
      <c r="B318" s="125"/>
      <c r="D318" s="126" t="s">
        <v>74</v>
      </c>
      <c r="E318" s="135" t="s">
        <v>319</v>
      </c>
      <c r="F318" s="135" t="s">
        <v>320</v>
      </c>
      <c r="I318" s="128"/>
      <c r="J318" s="136">
        <f>BK318</f>
        <v>0</v>
      </c>
      <c r="L318" s="125"/>
      <c r="M318" s="130"/>
      <c r="P318" s="131">
        <f>SUM(P319:P329)</f>
        <v>0</v>
      </c>
      <c r="R318" s="131">
        <f>SUM(R319:R329)</f>
        <v>0</v>
      </c>
      <c r="T318" s="132">
        <f>SUM(T319:T329)</f>
        <v>0</v>
      </c>
      <c r="AR318" s="126" t="s">
        <v>19</v>
      </c>
      <c r="AT318" s="133" t="s">
        <v>74</v>
      </c>
      <c r="AU318" s="133" t="s">
        <v>19</v>
      </c>
      <c r="AY318" s="126" t="s">
        <v>171</v>
      </c>
      <c r="BK318" s="134">
        <f>SUM(BK319:BK329)</f>
        <v>0</v>
      </c>
    </row>
    <row r="319" spans="2:65" s="1" customFormat="1" ht="21.75" customHeight="1" x14ac:dyDescent="0.2">
      <c r="B319" s="32"/>
      <c r="C319" s="137" t="s">
        <v>1081</v>
      </c>
      <c r="D319" s="137" t="s">
        <v>174</v>
      </c>
      <c r="E319" s="138" t="s">
        <v>1926</v>
      </c>
      <c r="F319" s="139" t="s">
        <v>1927</v>
      </c>
      <c r="G319" s="140" t="s">
        <v>324</v>
      </c>
      <c r="H319" s="141">
        <v>270.40300000000002</v>
      </c>
      <c r="I319" s="142"/>
      <c r="J319" s="143">
        <f>ROUND(I319*H319,1)</f>
        <v>0</v>
      </c>
      <c r="K319" s="139" t="s">
        <v>178</v>
      </c>
      <c r="L319" s="32"/>
      <c r="M319" s="144" t="s">
        <v>1</v>
      </c>
      <c r="N319" s="145" t="s">
        <v>40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111</v>
      </c>
      <c r="AT319" s="148" t="s">
        <v>174</v>
      </c>
      <c r="AU319" s="148" t="s">
        <v>82</v>
      </c>
      <c r="AY319" s="17" t="s">
        <v>171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19</v>
      </c>
      <c r="BK319" s="149">
        <f>ROUND(I319*H319,1)</f>
        <v>0</v>
      </c>
      <c r="BL319" s="17" t="s">
        <v>111</v>
      </c>
      <c r="BM319" s="148" t="s">
        <v>1928</v>
      </c>
    </row>
    <row r="320" spans="2:65" s="1" customFormat="1" ht="19.5" x14ac:dyDescent="0.2">
      <c r="B320" s="32"/>
      <c r="D320" s="150" t="s">
        <v>180</v>
      </c>
      <c r="F320" s="151" t="s">
        <v>1929</v>
      </c>
      <c r="I320" s="152"/>
      <c r="L320" s="32"/>
      <c r="M320" s="153"/>
      <c r="T320" s="56"/>
      <c r="AT320" s="17" t="s">
        <v>180</v>
      </c>
      <c r="AU320" s="17" t="s">
        <v>82</v>
      </c>
    </row>
    <row r="321" spans="2:65" s="1" customFormat="1" ht="24.2" customHeight="1" x14ac:dyDescent="0.2">
      <c r="B321" s="32"/>
      <c r="C321" s="137" t="s">
        <v>1085</v>
      </c>
      <c r="D321" s="137" t="s">
        <v>174</v>
      </c>
      <c r="E321" s="138" t="s">
        <v>1930</v>
      </c>
      <c r="F321" s="139" t="s">
        <v>1931</v>
      </c>
      <c r="G321" s="140" t="s">
        <v>324</v>
      </c>
      <c r="H321" s="141">
        <v>5137.6570000000002</v>
      </c>
      <c r="I321" s="142"/>
      <c r="J321" s="143">
        <f>ROUND(I321*H321,1)</f>
        <v>0</v>
      </c>
      <c r="K321" s="139" t="s">
        <v>178</v>
      </c>
      <c r="L321" s="32"/>
      <c r="M321" s="144" t="s">
        <v>1</v>
      </c>
      <c r="N321" s="145" t="s">
        <v>40</v>
      </c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AR321" s="148" t="s">
        <v>111</v>
      </c>
      <c r="AT321" s="148" t="s">
        <v>174</v>
      </c>
      <c r="AU321" s="148" t="s">
        <v>82</v>
      </c>
      <c r="AY321" s="17" t="s">
        <v>171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7" t="s">
        <v>19</v>
      </c>
      <c r="BK321" s="149">
        <f>ROUND(I321*H321,1)</f>
        <v>0</v>
      </c>
      <c r="BL321" s="17" t="s">
        <v>111</v>
      </c>
      <c r="BM321" s="148" t="s">
        <v>1932</v>
      </c>
    </row>
    <row r="322" spans="2:65" s="1" customFormat="1" ht="29.25" x14ac:dyDescent="0.2">
      <c r="B322" s="32"/>
      <c r="D322" s="150" t="s">
        <v>180</v>
      </c>
      <c r="F322" s="151" t="s">
        <v>1933</v>
      </c>
      <c r="I322" s="152"/>
      <c r="L322" s="32"/>
      <c r="M322" s="153"/>
      <c r="T322" s="56"/>
      <c r="AT322" s="17" t="s">
        <v>180</v>
      </c>
      <c r="AU322" s="17" t="s">
        <v>82</v>
      </c>
    </row>
    <row r="323" spans="2:65" s="12" customFormat="1" x14ac:dyDescent="0.2">
      <c r="B323" s="154"/>
      <c r="D323" s="150" t="s">
        <v>182</v>
      </c>
      <c r="F323" s="156" t="s">
        <v>1934</v>
      </c>
      <c r="H323" s="157">
        <v>5137.6570000000002</v>
      </c>
      <c r="I323" s="158"/>
      <c r="L323" s="154"/>
      <c r="M323" s="159"/>
      <c r="T323" s="160"/>
      <c r="AT323" s="155" t="s">
        <v>182</v>
      </c>
      <c r="AU323" s="155" t="s">
        <v>82</v>
      </c>
      <c r="AV323" s="12" t="s">
        <v>82</v>
      </c>
      <c r="AW323" s="12" t="s">
        <v>4</v>
      </c>
      <c r="AX323" s="12" t="s">
        <v>19</v>
      </c>
      <c r="AY323" s="155" t="s">
        <v>171</v>
      </c>
    </row>
    <row r="324" spans="2:65" s="1" customFormat="1" ht="24.2" customHeight="1" x14ac:dyDescent="0.2">
      <c r="B324" s="32"/>
      <c r="C324" s="137" t="s">
        <v>1091</v>
      </c>
      <c r="D324" s="137" t="s">
        <v>174</v>
      </c>
      <c r="E324" s="138" t="s">
        <v>1935</v>
      </c>
      <c r="F324" s="139" t="s">
        <v>1936</v>
      </c>
      <c r="G324" s="140" t="s">
        <v>324</v>
      </c>
      <c r="H324" s="141">
        <v>270.40300000000002</v>
      </c>
      <c r="I324" s="142"/>
      <c r="J324" s="143">
        <f>ROUND(I324*H324,1)</f>
        <v>0</v>
      </c>
      <c r="K324" s="139" t="s">
        <v>178</v>
      </c>
      <c r="L324" s="32"/>
      <c r="M324" s="144" t="s">
        <v>1</v>
      </c>
      <c r="N324" s="145" t="s">
        <v>40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111</v>
      </c>
      <c r="AT324" s="148" t="s">
        <v>174</v>
      </c>
      <c r="AU324" s="148" t="s">
        <v>82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19</v>
      </c>
      <c r="BK324" s="149">
        <f>ROUND(I324*H324,1)</f>
        <v>0</v>
      </c>
      <c r="BL324" s="17" t="s">
        <v>111</v>
      </c>
      <c r="BM324" s="148" t="s">
        <v>1937</v>
      </c>
    </row>
    <row r="325" spans="2:65" s="1" customFormat="1" x14ac:dyDescent="0.2">
      <c r="B325" s="32"/>
      <c r="D325" s="150" t="s">
        <v>180</v>
      </c>
      <c r="F325" s="151" t="s">
        <v>1938</v>
      </c>
      <c r="I325" s="152"/>
      <c r="L325" s="32"/>
      <c r="M325" s="153"/>
      <c r="T325" s="56"/>
      <c r="AT325" s="17" t="s">
        <v>180</v>
      </c>
      <c r="AU325" s="17" t="s">
        <v>82</v>
      </c>
    </row>
    <row r="326" spans="2:65" s="1" customFormat="1" ht="37.9" customHeight="1" x14ac:dyDescent="0.2">
      <c r="B326" s="32"/>
      <c r="C326" s="137" t="s">
        <v>1096</v>
      </c>
      <c r="D326" s="137" t="s">
        <v>174</v>
      </c>
      <c r="E326" s="138" t="s">
        <v>1939</v>
      </c>
      <c r="F326" s="139" t="s">
        <v>1940</v>
      </c>
      <c r="G326" s="140" t="s">
        <v>324</v>
      </c>
      <c r="H326" s="141">
        <v>94.843000000000004</v>
      </c>
      <c r="I326" s="142"/>
      <c r="J326" s="143">
        <f>ROUND(I326*H326,1)</f>
        <v>0</v>
      </c>
      <c r="K326" s="139" t="s">
        <v>178</v>
      </c>
      <c r="L326" s="32"/>
      <c r="M326" s="144" t="s">
        <v>1</v>
      </c>
      <c r="N326" s="145" t="s">
        <v>40</v>
      </c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AR326" s="148" t="s">
        <v>111</v>
      </c>
      <c r="AT326" s="148" t="s">
        <v>174</v>
      </c>
      <c r="AU326" s="148" t="s">
        <v>82</v>
      </c>
      <c r="AY326" s="17" t="s">
        <v>171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19</v>
      </c>
      <c r="BK326" s="149">
        <f>ROUND(I326*H326,1)</f>
        <v>0</v>
      </c>
      <c r="BL326" s="17" t="s">
        <v>111</v>
      </c>
      <c r="BM326" s="148" t="s">
        <v>1941</v>
      </c>
    </row>
    <row r="327" spans="2:65" s="1" customFormat="1" ht="29.25" x14ac:dyDescent="0.2">
      <c r="B327" s="32"/>
      <c r="D327" s="150" t="s">
        <v>180</v>
      </c>
      <c r="F327" s="151" t="s">
        <v>1942</v>
      </c>
      <c r="I327" s="152"/>
      <c r="L327" s="32"/>
      <c r="M327" s="153"/>
      <c r="T327" s="56"/>
      <c r="AT327" s="17" t="s">
        <v>180</v>
      </c>
      <c r="AU327" s="17" t="s">
        <v>82</v>
      </c>
    </row>
    <row r="328" spans="2:65" s="1" customFormat="1" ht="37.9" customHeight="1" x14ac:dyDescent="0.2">
      <c r="B328" s="32"/>
      <c r="C328" s="137" t="s">
        <v>1098</v>
      </c>
      <c r="D328" s="137" t="s">
        <v>174</v>
      </c>
      <c r="E328" s="138" t="s">
        <v>1943</v>
      </c>
      <c r="F328" s="139" t="s">
        <v>1944</v>
      </c>
      <c r="G328" s="140" t="s">
        <v>324</v>
      </c>
      <c r="H328" s="141">
        <v>175.56</v>
      </c>
      <c r="I328" s="142"/>
      <c r="J328" s="143">
        <f>ROUND(I328*H328,1)</f>
        <v>0</v>
      </c>
      <c r="K328" s="139" t="s">
        <v>178</v>
      </c>
      <c r="L328" s="32"/>
      <c r="M328" s="144" t="s">
        <v>1</v>
      </c>
      <c r="N328" s="145" t="s">
        <v>40</v>
      </c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AR328" s="148" t="s">
        <v>111</v>
      </c>
      <c r="AT328" s="148" t="s">
        <v>174</v>
      </c>
      <c r="AU328" s="148" t="s">
        <v>82</v>
      </c>
      <c r="AY328" s="17" t="s">
        <v>171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19</v>
      </c>
      <c r="BK328" s="149">
        <f>ROUND(I328*H328,1)</f>
        <v>0</v>
      </c>
      <c r="BL328" s="17" t="s">
        <v>111</v>
      </c>
      <c r="BM328" s="148" t="s">
        <v>1945</v>
      </c>
    </row>
    <row r="329" spans="2:65" s="1" customFormat="1" ht="29.25" x14ac:dyDescent="0.2">
      <c r="B329" s="32"/>
      <c r="D329" s="150" t="s">
        <v>180</v>
      </c>
      <c r="F329" s="151" t="s">
        <v>1946</v>
      </c>
      <c r="I329" s="152"/>
      <c r="L329" s="32"/>
      <c r="M329" s="153"/>
      <c r="T329" s="56"/>
      <c r="AT329" s="17" t="s">
        <v>180</v>
      </c>
      <c r="AU329" s="17" t="s">
        <v>82</v>
      </c>
    </row>
    <row r="330" spans="2:65" s="11" customFormat="1" ht="22.9" customHeight="1" x14ac:dyDescent="0.2">
      <c r="B330" s="125"/>
      <c r="D330" s="126" t="s">
        <v>74</v>
      </c>
      <c r="E330" s="135" t="s">
        <v>342</v>
      </c>
      <c r="F330" s="135" t="s">
        <v>343</v>
      </c>
      <c r="I330" s="128"/>
      <c r="J330" s="136">
        <f>BK330</f>
        <v>0</v>
      </c>
      <c r="L330" s="125"/>
      <c r="M330" s="130"/>
      <c r="P330" s="131">
        <f>SUM(P331:P332)</f>
        <v>0</v>
      </c>
      <c r="R330" s="131">
        <f>SUM(R331:R332)</f>
        <v>0</v>
      </c>
      <c r="T330" s="132">
        <f>SUM(T331:T332)</f>
        <v>0</v>
      </c>
      <c r="AR330" s="126" t="s">
        <v>19</v>
      </c>
      <c r="AT330" s="133" t="s">
        <v>74</v>
      </c>
      <c r="AU330" s="133" t="s">
        <v>19</v>
      </c>
      <c r="AY330" s="126" t="s">
        <v>171</v>
      </c>
      <c r="BK330" s="134">
        <f>SUM(BK331:BK332)</f>
        <v>0</v>
      </c>
    </row>
    <row r="331" spans="2:65" s="1" customFormat="1" ht="24.2" customHeight="1" x14ac:dyDescent="0.2">
      <c r="B331" s="32"/>
      <c r="C331" s="137" t="s">
        <v>1103</v>
      </c>
      <c r="D331" s="137" t="s">
        <v>174</v>
      </c>
      <c r="E331" s="138" t="s">
        <v>1947</v>
      </c>
      <c r="F331" s="139" t="s">
        <v>1948</v>
      </c>
      <c r="G331" s="140" t="s">
        <v>324</v>
      </c>
      <c r="H331" s="141">
        <v>410.93599999999998</v>
      </c>
      <c r="I331" s="142"/>
      <c r="J331" s="143">
        <f>ROUND(I331*H331,1)</f>
        <v>0</v>
      </c>
      <c r="K331" s="139" t="s">
        <v>178</v>
      </c>
      <c r="L331" s="32"/>
      <c r="M331" s="144" t="s">
        <v>1</v>
      </c>
      <c r="N331" s="145" t="s">
        <v>40</v>
      </c>
      <c r="P331" s="146">
        <f>O331*H331</f>
        <v>0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AR331" s="148" t="s">
        <v>111</v>
      </c>
      <c r="AT331" s="148" t="s">
        <v>174</v>
      </c>
      <c r="AU331" s="148" t="s">
        <v>82</v>
      </c>
      <c r="AY331" s="17" t="s">
        <v>171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19</v>
      </c>
      <c r="BK331" s="149">
        <f>ROUND(I331*H331,1)</f>
        <v>0</v>
      </c>
      <c r="BL331" s="17" t="s">
        <v>111</v>
      </c>
      <c r="BM331" s="148" t="s">
        <v>1949</v>
      </c>
    </row>
    <row r="332" spans="2:65" s="1" customFormat="1" ht="19.5" x14ac:dyDescent="0.2">
      <c r="B332" s="32"/>
      <c r="D332" s="150" t="s">
        <v>180</v>
      </c>
      <c r="F332" s="151" t="s">
        <v>1950</v>
      </c>
      <c r="I332" s="152"/>
      <c r="L332" s="32"/>
      <c r="M332" s="153"/>
      <c r="T332" s="56"/>
      <c r="AT332" s="17" t="s">
        <v>180</v>
      </c>
      <c r="AU332" s="17" t="s">
        <v>82</v>
      </c>
    </row>
    <row r="333" spans="2:65" s="11" customFormat="1" ht="25.9" customHeight="1" x14ac:dyDescent="0.2">
      <c r="B333" s="125"/>
      <c r="D333" s="126" t="s">
        <v>74</v>
      </c>
      <c r="E333" s="127" t="s">
        <v>349</v>
      </c>
      <c r="F333" s="127" t="s">
        <v>350</v>
      </c>
      <c r="I333" s="128"/>
      <c r="J333" s="129">
        <f>BK333</f>
        <v>0</v>
      </c>
      <c r="L333" s="125"/>
      <c r="M333" s="130"/>
      <c r="P333" s="131">
        <f>P334</f>
        <v>0</v>
      </c>
      <c r="R333" s="131">
        <f>R334</f>
        <v>0</v>
      </c>
      <c r="T333" s="132">
        <f>T334</f>
        <v>0.35000000000000003</v>
      </c>
      <c r="AR333" s="126" t="s">
        <v>82</v>
      </c>
      <c r="AT333" s="133" t="s">
        <v>74</v>
      </c>
      <c r="AU333" s="133" t="s">
        <v>75</v>
      </c>
      <c r="AY333" s="126" t="s">
        <v>171</v>
      </c>
      <c r="BK333" s="134">
        <f>BK334</f>
        <v>0</v>
      </c>
    </row>
    <row r="334" spans="2:65" s="11" customFormat="1" ht="22.9" customHeight="1" x14ac:dyDescent="0.2">
      <c r="B334" s="125"/>
      <c r="D334" s="126" t="s">
        <v>74</v>
      </c>
      <c r="E334" s="135" t="s">
        <v>577</v>
      </c>
      <c r="F334" s="135" t="s">
        <v>578</v>
      </c>
      <c r="I334" s="128"/>
      <c r="J334" s="136">
        <f>BK334</f>
        <v>0</v>
      </c>
      <c r="L334" s="125"/>
      <c r="M334" s="130"/>
      <c r="P334" s="131">
        <f>SUM(P335:P337)</f>
        <v>0</v>
      </c>
      <c r="R334" s="131">
        <f>SUM(R335:R337)</f>
        <v>0</v>
      </c>
      <c r="T334" s="132">
        <f>SUM(T335:T337)</f>
        <v>0.35000000000000003</v>
      </c>
      <c r="AR334" s="126" t="s">
        <v>82</v>
      </c>
      <c r="AT334" s="133" t="s">
        <v>74</v>
      </c>
      <c r="AU334" s="133" t="s">
        <v>19</v>
      </c>
      <c r="AY334" s="126" t="s">
        <v>171</v>
      </c>
      <c r="BK334" s="134">
        <f>SUM(BK335:BK337)</f>
        <v>0</v>
      </c>
    </row>
    <row r="335" spans="2:65" s="1" customFormat="1" ht="33" customHeight="1" x14ac:dyDescent="0.2">
      <c r="B335" s="32"/>
      <c r="C335" s="137" t="s">
        <v>1290</v>
      </c>
      <c r="D335" s="137" t="s">
        <v>174</v>
      </c>
      <c r="E335" s="138" t="s">
        <v>1951</v>
      </c>
      <c r="F335" s="139" t="s">
        <v>1952</v>
      </c>
      <c r="G335" s="140" t="s">
        <v>1953</v>
      </c>
      <c r="H335" s="141">
        <v>350</v>
      </c>
      <c r="I335" s="142"/>
      <c r="J335" s="143">
        <f>ROUND(I335*H335,1)</f>
        <v>0</v>
      </c>
      <c r="K335" s="139" t="s">
        <v>178</v>
      </c>
      <c r="L335" s="32"/>
      <c r="M335" s="144" t="s">
        <v>1</v>
      </c>
      <c r="N335" s="145" t="s">
        <v>40</v>
      </c>
      <c r="P335" s="146">
        <f>O335*H335</f>
        <v>0</v>
      </c>
      <c r="Q335" s="146">
        <v>0</v>
      </c>
      <c r="R335" s="146">
        <f>Q335*H335</f>
        <v>0</v>
      </c>
      <c r="S335" s="146">
        <v>1E-3</v>
      </c>
      <c r="T335" s="147">
        <f>S335*H335</f>
        <v>0.35000000000000003</v>
      </c>
      <c r="AR335" s="148" t="s">
        <v>271</v>
      </c>
      <c r="AT335" s="148" t="s">
        <v>174</v>
      </c>
      <c r="AU335" s="148" t="s">
        <v>82</v>
      </c>
      <c r="AY335" s="17" t="s">
        <v>171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7" t="s">
        <v>19</v>
      </c>
      <c r="BK335" s="149">
        <f>ROUND(I335*H335,1)</f>
        <v>0</v>
      </c>
      <c r="BL335" s="17" t="s">
        <v>271</v>
      </c>
      <c r="BM335" s="148" t="s">
        <v>1954</v>
      </c>
    </row>
    <row r="336" spans="2:65" s="1" customFormat="1" ht="19.5" x14ac:dyDescent="0.2">
      <c r="B336" s="32"/>
      <c r="D336" s="150" t="s">
        <v>180</v>
      </c>
      <c r="F336" s="151" t="s">
        <v>1955</v>
      </c>
      <c r="I336" s="152"/>
      <c r="L336" s="32"/>
      <c r="M336" s="153"/>
      <c r="T336" s="56"/>
      <c r="AT336" s="17" t="s">
        <v>180</v>
      </c>
      <c r="AU336" s="17" t="s">
        <v>82</v>
      </c>
    </row>
    <row r="337" spans="2:51" s="12" customFormat="1" x14ac:dyDescent="0.2">
      <c r="B337" s="154"/>
      <c r="D337" s="150" t="s">
        <v>182</v>
      </c>
      <c r="E337" s="155" t="s">
        <v>1</v>
      </c>
      <c r="F337" s="156" t="s">
        <v>1956</v>
      </c>
      <c r="H337" s="157">
        <v>350</v>
      </c>
      <c r="I337" s="158"/>
      <c r="L337" s="154"/>
      <c r="M337" s="188"/>
      <c r="N337" s="189"/>
      <c r="O337" s="189"/>
      <c r="P337" s="189"/>
      <c r="Q337" s="189"/>
      <c r="R337" s="189"/>
      <c r="S337" s="189"/>
      <c r="T337" s="190"/>
      <c r="AT337" s="155" t="s">
        <v>182</v>
      </c>
      <c r="AU337" s="155" t="s">
        <v>82</v>
      </c>
      <c r="AV337" s="12" t="s">
        <v>82</v>
      </c>
      <c r="AW337" s="12" t="s">
        <v>31</v>
      </c>
      <c r="AX337" s="12" t="s">
        <v>19</v>
      </c>
      <c r="AY337" s="155" t="s">
        <v>171</v>
      </c>
    </row>
    <row r="338" spans="2:51" s="1" customFormat="1" ht="6.95" customHeight="1" x14ac:dyDescent="0.2"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32"/>
    </row>
  </sheetData>
  <sheetProtection algorithmName="SHA-512" hashValue="4B8fbSfg3UaSCzM7eKbP+QngLCbrmDsRPXNXzWKfF50v27E2pxRfk0vJoegubE+juhwoLnJhF6PhaXLwoGQpSA==" saltValue="MH7UbEqhMA02joELc7ANAQ==" spinCount="100000" sheet="1" objects="1" scenarios="1" formatColumns="0" formatRows="0" autoFilter="0"/>
  <autoFilter ref="C126:K337" xr:uid="{00000000-0009-0000-0000-00000A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781"/>
  <sheetViews>
    <sheetView showGridLines="0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s="1" customFormat="1" ht="12" customHeight="1" x14ac:dyDescent="0.2">
      <c r="B8" s="32"/>
      <c r="D8" s="27" t="s">
        <v>139</v>
      </c>
      <c r="L8" s="32"/>
    </row>
    <row r="9" spans="2:46" s="1" customFormat="1" ht="16.5" customHeight="1" x14ac:dyDescent="0.2">
      <c r="B9" s="32"/>
      <c r="E9" s="221" t="s">
        <v>1957</v>
      </c>
      <c r="F9" s="248"/>
      <c r="G9" s="248"/>
      <c r="H9" s="248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/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27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51" t="str">
        <f>'Rekapitulace stavby'!E14</f>
        <v>Vyplň údaj</v>
      </c>
      <c r="F18" s="239"/>
      <c r="G18" s="239"/>
      <c r="H18" s="239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32</v>
      </c>
      <c r="I23" s="27" t="s">
        <v>24</v>
      </c>
      <c r="J23" s="25" t="s">
        <v>1</v>
      </c>
      <c r="L23" s="32"/>
    </row>
    <row r="24" spans="2:12" s="1" customFormat="1" ht="18" customHeight="1" x14ac:dyDescent="0.2">
      <c r="B24" s="32"/>
      <c r="E24" s="25" t="s">
        <v>33</v>
      </c>
      <c r="I24" s="27" t="s">
        <v>26</v>
      </c>
      <c r="J24" s="25" t="s">
        <v>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34</v>
      </c>
      <c r="L26" s="32"/>
    </row>
    <row r="27" spans="2:12" s="7" customFormat="1" ht="16.5" customHeight="1" x14ac:dyDescent="0.2">
      <c r="B27" s="95"/>
      <c r="E27" s="243" t="s">
        <v>1</v>
      </c>
      <c r="F27" s="243"/>
      <c r="G27" s="243"/>
      <c r="H27" s="243"/>
      <c r="L27" s="95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6" t="s">
        <v>35</v>
      </c>
      <c r="J30" s="66">
        <f>ROUND(J129, 1)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55" t="s">
        <v>39</v>
      </c>
      <c r="E33" s="27" t="s">
        <v>40</v>
      </c>
      <c r="F33" s="86">
        <f>ROUND((SUM(BE129:BE780)),  1)</f>
        <v>0</v>
      </c>
      <c r="I33" s="97">
        <v>0.21</v>
      </c>
      <c r="J33" s="86">
        <f>ROUND(((SUM(BE129:BE780))*I33),  1)</f>
        <v>0</v>
      </c>
      <c r="L33" s="32"/>
    </row>
    <row r="34" spans="2:12" s="1" customFormat="1" ht="14.45" customHeight="1" x14ac:dyDescent="0.2">
      <c r="B34" s="32"/>
      <c r="E34" s="27" t="s">
        <v>41</v>
      </c>
      <c r="F34" s="86">
        <f>ROUND((SUM(BF129:BF780)),  1)</f>
        <v>0</v>
      </c>
      <c r="I34" s="97">
        <v>0.15</v>
      </c>
      <c r="J34" s="86">
        <f>ROUND(((SUM(BF129:BF780))*I34),  1)</f>
        <v>0</v>
      </c>
      <c r="L34" s="32"/>
    </row>
    <row r="35" spans="2:12" s="1" customFormat="1" ht="14.45" hidden="1" customHeight="1" x14ac:dyDescent="0.2">
      <c r="B35" s="32"/>
      <c r="E35" s="27" t="s">
        <v>42</v>
      </c>
      <c r="F35" s="86">
        <f>ROUND((SUM(BG129:BG780)),  1)</f>
        <v>0</v>
      </c>
      <c r="I35" s="97">
        <v>0.21</v>
      </c>
      <c r="J35" s="86">
        <f>0</f>
        <v>0</v>
      </c>
      <c r="L35" s="32"/>
    </row>
    <row r="36" spans="2:12" s="1" customFormat="1" ht="14.45" hidden="1" customHeight="1" x14ac:dyDescent="0.2">
      <c r="B36" s="32"/>
      <c r="E36" s="27" t="s">
        <v>43</v>
      </c>
      <c r="F36" s="86">
        <f>ROUND((SUM(BH129:BH780)),  1)</f>
        <v>0</v>
      </c>
      <c r="I36" s="97">
        <v>0.15</v>
      </c>
      <c r="J36" s="86">
        <f>0</f>
        <v>0</v>
      </c>
      <c r="L36" s="32"/>
    </row>
    <row r="37" spans="2:12" s="1" customFormat="1" ht="14.45" hidden="1" customHeight="1" x14ac:dyDescent="0.2">
      <c r="B37" s="32"/>
      <c r="E37" s="27" t="s">
        <v>44</v>
      </c>
      <c r="F37" s="86">
        <f>ROUND((SUM(BI129:BI780)),  1)</f>
        <v>0</v>
      </c>
      <c r="I37" s="97">
        <v>0</v>
      </c>
      <c r="J37" s="86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143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47" s="1" customFormat="1" ht="12" customHeight="1" x14ac:dyDescent="0.2">
      <c r="B86" s="32"/>
      <c r="C86" s="27" t="s">
        <v>139</v>
      </c>
      <c r="L86" s="32"/>
    </row>
    <row r="87" spans="2:47" s="1" customFormat="1" ht="16.5" customHeight="1" x14ac:dyDescent="0.2">
      <c r="B87" s="32"/>
      <c r="E87" s="221" t="str">
        <f>E9</f>
        <v>5 - SO 05 Dešťová kanalizace</v>
      </c>
      <c r="F87" s="248"/>
      <c r="G87" s="248"/>
      <c r="H87" s="248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/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23</v>
      </c>
      <c r="F91" s="25" t="str">
        <f>E15</f>
        <v>Pardubický kraj, Komenského nám. 125, Pardubice</v>
      </c>
      <c r="I91" s="27" t="s">
        <v>29</v>
      </c>
      <c r="J91" s="30" t="str">
        <f>E21</f>
        <v>ILB prostav s.r.o., Na Kopci 316, Mikulovice</v>
      </c>
      <c r="L91" s="32"/>
    </row>
    <row r="92" spans="2:47" s="1" customFormat="1" ht="15.2" customHeight="1" x14ac:dyDescent="0.2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V. Švehla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6" t="s">
        <v>144</v>
      </c>
      <c r="D94" s="98"/>
      <c r="E94" s="98"/>
      <c r="F94" s="98"/>
      <c r="G94" s="98"/>
      <c r="H94" s="98"/>
      <c r="I94" s="98"/>
      <c r="J94" s="107" t="s">
        <v>145</v>
      </c>
      <c r="K94" s="98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8" t="s">
        <v>146</v>
      </c>
      <c r="J96" s="66">
        <f>J129</f>
        <v>0</v>
      </c>
      <c r="L96" s="32"/>
      <c r="AU96" s="17" t="s">
        <v>147</v>
      </c>
    </row>
    <row r="97" spans="2:12" s="8" customFormat="1" ht="24.95" customHeight="1" x14ac:dyDescent="0.2">
      <c r="B97" s="109"/>
      <c r="D97" s="110" t="s">
        <v>148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2:12" s="9" customFormat="1" ht="19.899999999999999" customHeight="1" x14ac:dyDescent="0.2">
      <c r="B98" s="113"/>
      <c r="D98" s="114" t="s">
        <v>786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2:12" s="9" customFormat="1" ht="19.899999999999999" customHeight="1" x14ac:dyDescent="0.2">
      <c r="B99" s="113"/>
      <c r="D99" s="114" t="s">
        <v>1114</v>
      </c>
      <c r="E99" s="115"/>
      <c r="F99" s="115"/>
      <c r="G99" s="115"/>
      <c r="H99" s="115"/>
      <c r="I99" s="115"/>
      <c r="J99" s="116">
        <f>J347</f>
        <v>0</v>
      </c>
      <c r="L99" s="113"/>
    </row>
    <row r="100" spans="2:12" s="9" customFormat="1" ht="19.899999999999999" customHeight="1" x14ac:dyDescent="0.2">
      <c r="B100" s="113"/>
      <c r="D100" s="114" t="s">
        <v>787</v>
      </c>
      <c r="E100" s="115"/>
      <c r="F100" s="115"/>
      <c r="G100" s="115"/>
      <c r="H100" s="115"/>
      <c r="I100" s="115"/>
      <c r="J100" s="116">
        <f>J366</f>
        <v>0</v>
      </c>
      <c r="L100" s="113"/>
    </row>
    <row r="101" spans="2:12" s="9" customFormat="1" ht="19.899999999999999" customHeight="1" x14ac:dyDescent="0.2">
      <c r="B101" s="113"/>
      <c r="D101" s="114" t="s">
        <v>1700</v>
      </c>
      <c r="E101" s="115"/>
      <c r="F101" s="115"/>
      <c r="G101" s="115"/>
      <c r="H101" s="115"/>
      <c r="I101" s="115"/>
      <c r="J101" s="116">
        <f>J417</f>
        <v>0</v>
      </c>
      <c r="L101" s="113"/>
    </row>
    <row r="102" spans="2:12" s="9" customFormat="1" ht="19.899999999999999" customHeight="1" x14ac:dyDescent="0.2">
      <c r="B102" s="113"/>
      <c r="D102" s="114" t="s">
        <v>788</v>
      </c>
      <c r="E102" s="115"/>
      <c r="F102" s="115"/>
      <c r="G102" s="115"/>
      <c r="H102" s="115"/>
      <c r="I102" s="115"/>
      <c r="J102" s="116">
        <f>J424</f>
        <v>0</v>
      </c>
      <c r="L102" s="113"/>
    </row>
    <row r="103" spans="2:12" s="9" customFormat="1" ht="19.899999999999999" customHeight="1" x14ac:dyDescent="0.2">
      <c r="B103" s="113"/>
      <c r="D103" s="114" t="s">
        <v>150</v>
      </c>
      <c r="E103" s="115"/>
      <c r="F103" s="115"/>
      <c r="G103" s="115"/>
      <c r="H103" s="115"/>
      <c r="I103" s="115"/>
      <c r="J103" s="116">
        <f>J683</f>
        <v>0</v>
      </c>
      <c r="L103" s="113"/>
    </row>
    <row r="104" spans="2:12" s="9" customFormat="1" ht="19.899999999999999" customHeight="1" x14ac:dyDescent="0.2">
      <c r="B104" s="113"/>
      <c r="D104" s="114" t="s">
        <v>151</v>
      </c>
      <c r="E104" s="115"/>
      <c r="F104" s="115"/>
      <c r="G104" s="115"/>
      <c r="H104" s="115"/>
      <c r="I104" s="115"/>
      <c r="J104" s="116">
        <f>J702</f>
        <v>0</v>
      </c>
      <c r="L104" s="113"/>
    </row>
    <row r="105" spans="2:12" s="9" customFormat="1" ht="19.899999999999999" customHeight="1" x14ac:dyDescent="0.2">
      <c r="B105" s="113"/>
      <c r="D105" s="114" t="s">
        <v>152</v>
      </c>
      <c r="E105" s="115"/>
      <c r="F105" s="115"/>
      <c r="G105" s="115"/>
      <c r="H105" s="115"/>
      <c r="I105" s="115"/>
      <c r="J105" s="116">
        <f>J714</f>
        <v>0</v>
      </c>
      <c r="L105" s="113"/>
    </row>
    <row r="106" spans="2:12" s="8" customFormat="1" ht="24.95" customHeight="1" x14ac:dyDescent="0.2">
      <c r="B106" s="109"/>
      <c r="D106" s="110" t="s">
        <v>153</v>
      </c>
      <c r="E106" s="111"/>
      <c r="F106" s="111"/>
      <c r="G106" s="111"/>
      <c r="H106" s="111"/>
      <c r="I106" s="111"/>
      <c r="J106" s="112">
        <f>J717</f>
        <v>0</v>
      </c>
      <c r="L106" s="109"/>
    </row>
    <row r="107" spans="2:12" s="9" customFormat="1" ht="19.899999999999999" customHeight="1" x14ac:dyDescent="0.2">
      <c r="B107" s="113"/>
      <c r="D107" s="114" t="s">
        <v>789</v>
      </c>
      <c r="E107" s="115"/>
      <c r="F107" s="115"/>
      <c r="G107" s="115"/>
      <c r="H107" s="115"/>
      <c r="I107" s="115"/>
      <c r="J107" s="116">
        <f>J718</f>
        <v>0</v>
      </c>
      <c r="L107" s="113"/>
    </row>
    <row r="108" spans="2:12" s="9" customFormat="1" ht="19.899999999999999" customHeight="1" x14ac:dyDescent="0.2">
      <c r="B108" s="113"/>
      <c r="D108" s="114" t="s">
        <v>1958</v>
      </c>
      <c r="E108" s="115"/>
      <c r="F108" s="115"/>
      <c r="G108" s="115"/>
      <c r="H108" s="115"/>
      <c r="I108" s="115"/>
      <c r="J108" s="116">
        <f>J732</f>
        <v>0</v>
      </c>
      <c r="L108" s="113"/>
    </row>
    <row r="109" spans="2:12" s="9" customFormat="1" ht="19.899999999999999" customHeight="1" x14ac:dyDescent="0.2">
      <c r="B109" s="113"/>
      <c r="D109" s="114" t="s">
        <v>1959</v>
      </c>
      <c r="E109" s="115"/>
      <c r="F109" s="115"/>
      <c r="G109" s="115"/>
      <c r="H109" s="115"/>
      <c r="I109" s="115"/>
      <c r="J109" s="116">
        <f>J756</f>
        <v>0</v>
      </c>
      <c r="L109" s="113"/>
    </row>
    <row r="110" spans="2:12" s="1" customFormat="1" ht="21.75" customHeight="1" x14ac:dyDescent="0.2">
      <c r="B110" s="32"/>
      <c r="L110" s="32"/>
    </row>
    <row r="111" spans="2:12" s="1" customFormat="1" ht="6.95" customHeight="1" x14ac:dyDescent="0.2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20" s="1" customFormat="1" ht="6.95" customHeight="1" x14ac:dyDescent="0.2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20" s="1" customFormat="1" ht="24.95" customHeight="1" x14ac:dyDescent="0.2">
      <c r="B116" s="32"/>
      <c r="C116" s="21" t="s">
        <v>156</v>
      </c>
      <c r="L116" s="32"/>
    </row>
    <row r="117" spans="2:20" s="1" customFormat="1" ht="6.95" customHeight="1" x14ac:dyDescent="0.2">
      <c r="B117" s="32"/>
      <c r="L117" s="32"/>
    </row>
    <row r="118" spans="2:20" s="1" customFormat="1" ht="12" customHeight="1" x14ac:dyDescent="0.2">
      <c r="B118" s="32"/>
      <c r="C118" s="27" t="s">
        <v>16</v>
      </c>
      <c r="L118" s="32"/>
    </row>
    <row r="119" spans="2:20" s="1" customFormat="1" ht="16.5" customHeight="1" x14ac:dyDescent="0.2">
      <c r="B119" s="32"/>
      <c r="E119" s="249" t="str">
        <f>E7</f>
        <v>Gymnázium a grafická SOŠ Přelouč - rekonstrukce střech a sanace suterénu</v>
      </c>
      <c r="F119" s="250"/>
      <c r="G119" s="250"/>
      <c r="H119" s="250"/>
      <c r="L119" s="32"/>
    </row>
    <row r="120" spans="2:20" s="1" customFormat="1" ht="12" customHeight="1" x14ac:dyDescent="0.2">
      <c r="B120" s="32"/>
      <c r="C120" s="27" t="s">
        <v>139</v>
      </c>
      <c r="L120" s="32"/>
    </row>
    <row r="121" spans="2:20" s="1" customFormat="1" ht="16.5" customHeight="1" x14ac:dyDescent="0.2">
      <c r="B121" s="32"/>
      <c r="E121" s="221" t="str">
        <f>E9</f>
        <v>5 - SO 05 Dešťová kanalizace</v>
      </c>
      <c r="F121" s="248"/>
      <c r="G121" s="248"/>
      <c r="H121" s="248"/>
      <c r="L121" s="32"/>
    </row>
    <row r="122" spans="2:20" s="1" customFormat="1" ht="6.95" customHeight="1" x14ac:dyDescent="0.2">
      <c r="B122" s="32"/>
      <c r="L122" s="32"/>
    </row>
    <row r="123" spans="2:20" s="1" customFormat="1" ht="12" customHeight="1" x14ac:dyDescent="0.2">
      <c r="B123" s="32"/>
      <c r="C123" s="27" t="s">
        <v>20</v>
      </c>
      <c r="F123" s="25" t="str">
        <f>F12</f>
        <v>Přelouč</v>
      </c>
      <c r="I123" s="27" t="s">
        <v>22</v>
      </c>
      <c r="J123" s="52" t="str">
        <f>IF(J12="","",J12)</f>
        <v/>
      </c>
      <c r="L123" s="32"/>
    </row>
    <row r="124" spans="2:20" s="1" customFormat="1" ht="6.95" customHeight="1" x14ac:dyDescent="0.2">
      <c r="B124" s="32"/>
      <c r="L124" s="32"/>
    </row>
    <row r="125" spans="2:20" s="1" customFormat="1" ht="25.7" customHeight="1" x14ac:dyDescent="0.2">
      <c r="B125" s="32"/>
      <c r="C125" s="27" t="s">
        <v>23</v>
      </c>
      <c r="F125" s="25" t="str">
        <f>E15</f>
        <v>Pardubický kraj, Komenského nám. 125, Pardubice</v>
      </c>
      <c r="I125" s="27" t="s">
        <v>29</v>
      </c>
      <c r="J125" s="30" t="str">
        <f>E21</f>
        <v>ILB prostav s.r.o., Na Kopci 316, Mikulovice</v>
      </c>
      <c r="L125" s="32"/>
    </row>
    <row r="126" spans="2:20" s="1" customFormat="1" ht="15.2" customHeight="1" x14ac:dyDescent="0.2">
      <c r="B126" s="32"/>
      <c r="C126" s="27" t="s">
        <v>27</v>
      </c>
      <c r="F126" s="25" t="str">
        <f>IF(E18="","",E18)</f>
        <v>Vyplň údaj</v>
      </c>
      <c r="I126" s="27" t="s">
        <v>32</v>
      </c>
      <c r="J126" s="30" t="str">
        <f>E24</f>
        <v>ing. V. Švehla</v>
      </c>
      <c r="L126" s="32"/>
    </row>
    <row r="127" spans="2:20" s="1" customFormat="1" ht="10.35" customHeight="1" x14ac:dyDescent="0.2">
      <c r="B127" s="32"/>
      <c r="L127" s="32"/>
    </row>
    <row r="128" spans="2:20" s="10" customFormat="1" ht="29.25" customHeight="1" x14ac:dyDescent="0.2">
      <c r="B128" s="117"/>
      <c r="C128" s="118" t="s">
        <v>157</v>
      </c>
      <c r="D128" s="119" t="s">
        <v>60</v>
      </c>
      <c r="E128" s="119" t="s">
        <v>56</v>
      </c>
      <c r="F128" s="119" t="s">
        <v>57</v>
      </c>
      <c r="G128" s="119" t="s">
        <v>158</v>
      </c>
      <c r="H128" s="119" t="s">
        <v>159</v>
      </c>
      <c r="I128" s="119" t="s">
        <v>160</v>
      </c>
      <c r="J128" s="119" t="s">
        <v>145</v>
      </c>
      <c r="K128" s="120" t="s">
        <v>161</v>
      </c>
      <c r="L128" s="117"/>
      <c r="M128" s="59" t="s">
        <v>1</v>
      </c>
      <c r="N128" s="60" t="s">
        <v>39</v>
      </c>
      <c r="O128" s="60" t="s">
        <v>162</v>
      </c>
      <c r="P128" s="60" t="s">
        <v>163</v>
      </c>
      <c r="Q128" s="60" t="s">
        <v>164</v>
      </c>
      <c r="R128" s="60" t="s">
        <v>165</v>
      </c>
      <c r="S128" s="60" t="s">
        <v>166</v>
      </c>
      <c r="T128" s="61" t="s">
        <v>167</v>
      </c>
    </row>
    <row r="129" spans="2:65" s="1" customFormat="1" ht="22.9" customHeight="1" x14ac:dyDescent="0.25">
      <c r="B129" s="32"/>
      <c r="C129" s="64" t="s">
        <v>168</v>
      </c>
      <c r="J129" s="121">
        <f>BK129</f>
        <v>0</v>
      </c>
      <c r="L129" s="32"/>
      <c r="M129" s="62"/>
      <c r="N129" s="53"/>
      <c r="O129" s="53"/>
      <c r="P129" s="122">
        <f>P130+P717</f>
        <v>0</v>
      </c>
      <c r="Q129" s="53"/>
      <c r="R129" s="122">
        <f>R130+R717</f>
        <v>130.671711953</v>
      </c>
      <c r="S129" s="53"/>
      <c r="T129" s="123">
        <f>T130+T717</f>
        <v>167.31217000000004</v>
      </c>
      <c r="AT129" s="17" t="s">
        <v>74</v>
      </c>
      <c r="AU129" s="17" t="s">
        <v>147</v>
      </c>
      <c r="BK129" s="124">
        <f>BK130+BK717</f>
        <v>0</v>
      </c>
    </row>
    <row r="130" spans="2:65" s="11" customFormat="1" ht="25.9" customHeight="1" x14ac:dyDescent="0.2">
      <c r="B130" s="125"/>
      <c r="D130" s="126" t="s">
        <v>74</v>
      </c>
      <c r="E130" s="127" t="s">
        <v>169</v>
      </c>
      <c r="F130" s="127" t="s">
        <v>170</v>
      </c>
      <c r="I130" s="128"/>
      <c r="J130" s="129">
        <f>BK130</f>
        <v>0</v>
      </c>
      <c r="L130" s="125"/>
      <c r="M130" s="130"/>
      <c r="P130" s="131">
        <f>P131+P347+P366+P417+P424+P683+P702+P714</f>
        <v>0</v>
      </c>
      <c r="R130" s="131">
        <f>R131+R347+R366+R417+R424+R683+R702+R714</f>
        <v>130.02611183319999</v>
      </c>
      <c r="T130" s="132">
        <f>T131+T347+T366+T417+T424+T683+T702+T714</f>
        <v>166.80400000000003</v>
      </c>
      <c r="AR130" s="126" t="s">
        <v>19</v>
      </c>
      <c r="AT130" s="133" t="s">
        <v>74</v>
      </c>
      <c r="AU130" s="133" t="s">
        <v>75</v>
      </c>
      <c r="AY130" s="126" t="s">
        <v>171</v>
      </c>
      <c r="BK130" s="134">
        <f>BK131+BK347+BK366+BK417+BK424+BK683+BK702+BK714</f>
        <v>0</v>
      </c>
    </row>
    <row r="131" spans="2:65" s="11" customFormat="1" ht="22.9" customHeight="1" x14ac:dyDescent="0.2">
      <c r="B131" s="125"/>
      <c r="D131" s="126" t="s">
        <v>74</v>
      </c>
      <c r="E131" s="135" t="s">
        <v>19</v>
      </c>
      <c r="F131" s="135" t="s">
        <v>790</v>
      </c>
      <c r="I131" s="128"/>
      <c r="J131" s="136">
        <f>BK131</f>
        <v>0</v>
      </c>
      <c r="L131" s="125"/>
      <c r="M131" s="130"/>
      <c r="P131" s="131">
        <f>SUM(P132:P346)</f>
        <v>0</v>
      </c>
      <c r="R131" s="131">
        <f>SUM(R132:R346)</f>
        <v>2.2095820736</v>
      </c>
      <c r="T131" s="132">
        <f>SUM(T132:T346)</f>
        <v>13.904</v>
      </c>
      <c r="AR131" s="126" t="s">
        <v>19</v>
      </c>
      <c r="AT131" s="133" t="s">
        <v>74</v>
      </c>
      <c r="AU131" s="133" t="s">
        <v>19</v>
      </c>
      <c r="AY131" s="126" t="s">
        <v>171</v>
      </c>
      <c r="BK131" s="134">
        <f>SUM(BK132:BK346)</f>
        <v>0</v>
      </c>
    </row>
    <row r="132" spans="2:65" s="1" customFormat="1" ht="24.2" customHeight="1" x14ac:dyDescent="0.2">
      <c r="B132" s="32"/>
      <c r="C132" s="137" t="s">
        <v>19</v>
      </c>
      <c r="D132" s="137" t="s">
        <v>174</v>
      </c>
      <c r="E132" s="138" t="s">
        <v>1960</v>
      </c>
      <c r="F132" s="139" t="s">
        <v>1961</v>
      </c>
      <c r="G132" s="140" t="s">
        <v>177</v>
      </c>
      <c r="H132" s="141">
        <v>44</v>
      </c>
      <c r="I132" s="142"/>
      <c r="J132" s="143">
        <f>ROUND(I132*H132,1)</f>
        <v>0</v>
      </c>
      <c r="K132" s="139" t="s">
        <v>178</v>
      </c>
      <c r="L132" s="32"/>
      <c r="M132" s="144" t="s">
        <v>1</v>
      </c>
      <c r="N132" s="145" t="s">
        <v>40</v>
      </c>
      <c r="P132" s="146">
        <f>O132*H132</f>
        <v>0</v>
      </c>
      <c r="Q132" s="146">
        <v>0</v>
      </c>
      <c r="R132" s="146">
        <f>Q132*H132</f>
        <v>0</v>
      </c>
      <c r="S132" s="146">
        <v>0.316</v>
      </c>
      <c r="T132" s="147">
        <f>S132*H132</f>
        <v>13.904</v>
      </c>
      <c r="AR132" s="148" t="s">
        <v>111</v>
      </c>
      <c r="AT132" s="148" t="s">
        <v>174</v>
      </c>
      <c r="AU132" s="148" t="s">
        <v>82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19</v>
      </c>
      <c r="BK132" s="149">
        <f>ROUND(I132*H132,1)</f>
        <v>0</v>
      </c>
      <c r="BL132" s="17" t="s">
        <v>111</v>
      </c>
      <c r="BM132" s="148" t="s">
        <v>1962</v>
      </c>
    </row>
    <row r="133" spans="2:65" s="1" customFormat="1" ht="39" x14ac:dyDescent="0.2">
      <c r="B133" s="32"/>
      <c r="D133" s="150" t="s">
        <v>180</v>
      </c>
      <c r="F133" s="151" t="s">
        <v>1963</v>
      </c>
      <c r="I133" s="152"/>
      <c r="L133" s="32"/>
      <c r="M133" s="153"/>
      <c r="T133" s="56"/>
      <c r="AT133" s="17" t="s">
        <v>180</v>
      </c>
      <c r="AU133" s="17" t="s">
        <v>82</v>
      </c>
    </row>
    <row r="134" spans="2:65" s="12" customFormat="1" x14ac:dyDescent="0.2">
      <c r="B134" s="154"/>
      <c r="D134" s="150" t="s">
        <v>182</v>
      </c>
      <c r="E134" s="155" t="s">
        <v>1</v>
      </c>
      <c r="F134" s="156" t="s">
        <v>1964</v>
      </c>
      <c r="H134" s="157">
        <v>35</v>
      </c>
      <c r="I134" s="158"/>
      <c r="L134" s="154"/>
      <c r="M134" s="159"/>
      <c r="T134" s="160"/>
      <c r="AT134" s="155" t="s">
        <v>182</v>
      </c>
      <c r="AU134" s="155" t="s">
        <v>82</v>
      </c>
      <c r="AV134" s="12" t="s">
        <v>82</v>
      </c>
      <c r="AW134" s="12" t="s">
        <v>31</v>
      </c>
      <c r="AX134" s="12" t="s">
        <v>75</v>
      </c>
      <c r="AY134" s="155" t="s">
        <v>171</v>
      </c>
    </row>
    <row r="135" spans="2:65" s="12" customFormat="1" x14ac:dyDescent="0.2">
      <c r="B135" s="154"/>
      <c r="D135" s="150" t="s">
        <v>182</v>
      </c>
      <c r="E135" s="155" t="s">
        <v>1</v>
      </c>
      <c r="F135" s="156" t="s">
        <v>1965</v>
      </c>
      <c r="H135" s="157">
        <v>9</v>
      </c>
      <c r="I135" s="158"/>
      <c r="L135" s="154"/>
      <c r="M135" s="159"/>
      <c r="T135" s="160"/>
      <c r="AT135" s="155" t="s">
        <v>182</v>
      </c>
      <c r="AU135" s="155" t="s">
        <v>82</v>
      </c>
      <c r="AV135" s="12" t="s">
        <v>82</v>
      </c>
      <c r="AW135" s="12" t="s">
        <v>31</v>
      </c>
      <c r="AX135" s="12" t="s">
        <v>75</v>
      </c>
      <c r="AY135" s="155" t="s">
        <v>171</v>
      </c>
    </row>
    <row r="136" spans="2:65" s="14" customFormat="1" x14ac:dyDescent="0.2">
      <c r="B136" s="178"/>
      <c r="D136" s="150" t="s">
        <v>182</v>
      </c>
      <c r="E136" s="179" t="s">
        <v>1</v>
      </c>
      <c r="F136" s="180" t="s">
        <v>209</v>
      </c>
      <c r="H136" s="181">
        <v>44</v>
      </c>
      <c r="I136" s="182"/>
      <c r="L136" s="178"/>
      <c r="M136" s="183"/>
      <c r="T136" s="184"/>
      <c r="AT136" s="179" t="s">
        <v>182</v>
      </c>
      <c r="AU136" s="179" t="s">
        <v>82</v>
      </c>
      <c r="AV136" s="14" t="s">
        <v>111</v>
      </c>
      <c r="AW136" s="14" t="s">
        <v>31</v>
      </c>
      <c r="AX136" s="14" t="s">
        <v>19</v>
      </c>
      <c r="AY136" s="179" t="s">
        <v>171</v>
      </c>
    </row>
    <row r="137" spans="2:65" s="1" customFormat="1" ht="24.2" customHeight="1" x14ac:dyDescent="0.2">
      <c r="B137" s="32"/>
      <c r="C137" s="137" t="s">
        <v>82</v>
      </c>
      <c r="D137" s="137" t="s">
        <v>174</v>
      </c>
      <c r="E137" s="138" t="s">
        <v>1966</v>
      </c>
      <c r="F137" s="139" t="s">
        <v>1967</v>
      </c>
      <c r="G137" s="140" t="s">
        <v>642</v>
      </c>
      <c r="H137" s="141">
        <v>144</v>
      </c>
      <c r="I137" s="142"/>
      <c r="J137" s="143">
        <f>ROUND(I137*H137,1)</f>
        <v>0</v>
      </c>
      <c r="K137" s="139" t="s">
        <v>178</v>
      </c>
      <c r="L137" s="32"/>
      <c r="M137" s="144" t="s">
        <v>1</v>
      </c>
      <c r="N137" s="145" t="s">
        <v>40</v>
      </c>
      <c r="P137" s="146">
        <f>O137*H137</f>
        <v>0</v>
      </c>
      <c r="Q137" s="146">
        <v>5.0989399999999997E-5</v>
      </c>
      <c r="R137" s="146">
        <f>Q137*H137</f>
        <v>7.3424735999999997E-3</v>
      </c>
      <c r="S137" s="146">
        <v>0</v>
      </c>
      <c r="T137" s="147">
        <f>S137*H137</f>
        <v>0</v>
      </c>
      <c r="AR137" s="148" t="s">
        <v>111</v>
      </c>
      <c r="AT137" s="148" t="s">
        <v>174</v>
      </c>
      <c r="AU137" s="148" t="s">
        <v>82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19</v>
      </c>
      <c r="BK137" s="149">
        <f>ROUND(I137*H137,1)</f>
        <v>0</v>
      </c>
      <c r="BL137" s="17" t="s">
        <v>111</v>
      </c>
      <c r="BM137" s="148" t="s">
        <v>1968</v>
      </c>
    </row>
    <row r="138" spans="2:65" s="1" customFormat="1" ht="19.5" x14ac:dyDescent="0.2">
      <c r="B138" s="32"/>
      <c r="D138" s="150" t="s">
        <v>180</v>
      </c>
      <c r="F138" s="151" t="s">
        <v>1969</v>
      </c>
      <c r="I138" s="152"/>
      <c r="L138" s="32"/>
      <c r="M138" s="153"/>
      <c r="T138" s="56"/>
      <c r="AT138" s="17" t="s">
        <v>180</v>
      </c>
      <c r="AU138" s="17" t="s">
        <v>82</v>
      </c>
    </row>
    <row r="139" spans="2:65" s="12" customFormat="1" x14ac:dyDescent="0.2">
      <c r="B139" s="154"/>
      <c r="D139" s="150" t="s">
        <v>182</v>
      </c>
      <c r="E139" s="155" t="s">
        <v>1</v>
      </c>
      <c r="F139" s="156" t="s">
        <v>1970</v>
      </c>
      <c r="H139" s="157">
        <v>144</v>
      </c>
      <c r="I139" s="158"/>
      <c r="L139" s="154"/>
      <c r="M139" s="159"/>
      <c r="T139" s="160"/>
      <c r="AT139" s="155" t="s">
        <v>182</v>
      </c>
      <c r="AU139" s="155" t="s">
        <v>82</v>
      </c>
      <c r="AV139" s="12" t="s">
        <v>82</v>
      </c>
      <c r="AW139" s="12" t="s">
        <v>31</v>
      </c>
      <c r="AX139" s="12" t="s">
        <v>19</v>
      </c>
      <c r="AY139" s="155" t="s">
        <v>171</v>
      </c>
    </row>
    <row r="140" spans="2:65" s="1" customFormat="1" ht="33" customHeight="1" x14ac:dyDescent="0.2">
      <c r="B140" s="32"/>
      <c r="C140" s="137" t="s">
        <v>107</v>
      </c>
      <c r="D140" s="137" t="s">
        <v>174</v>
      </c>
      <c r="E140" s="138" t="s">
        <v>1971</v>
      </c>
      <c r="F140" s="139" t="s">
        <v>1972</v>
      </c>
      <c r="G140" s="140" t="s">
        <v>793</v>
      </c>
      <c r="H140" s="141">
        <v>251.875</v>
      </c>
      <c r="I140" s="142"/>
      <c r="J140" s="143">
        <f>ROUND(I140*H140,1)</f>
        <v>0</v>
      </c>
      <c r="K140" s="139" t="s">
        <v>178</v>
      </c>
      <c r="L140" s="32"/>
      <c r="M140" s="144" t="s">
        <v>1</v>
      </c>
      <c r="N140" s="145" t="s">
        <v>40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111</v>
      </c>
      <c r="AT140" s="148" t="s">
        <v>174</v>
      </c>
      <c r="AU140" s="148" t="s">
        <v>82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19</v>
      </c>
      <c r="BK140" s="149">
        <f>ROUND(I140*H140,1)</f>
        <v>0</v>
      </c>
      <c r="BL140" s="17" t="s">
        <v>111</v>
      </c>
      <c r="BM140" s="148" t="s">
        <v>1973</v>
      </c>
    </row>
    <row r="141" spans="2:65" s="1" customFormat="1" ht="29.25" x14ac:dyDescent="0.2">
      <c r="B141" s="32"/>
      <c r="D141" s="150" t="s">
        <v>180</v>
      </c>
      <c r="F141" s="151" t="s">
        <v>1974</v>
      </c>
      <c r="I141" s="152"/>
      <c r="L141" s="32"/>
      <c r="M141" s="153"/>
      <c r="T141" s="56"/>
      <c r="AT141" s="17" t="s">
        <v>180</v>
      </c>
      <c r="AU141" s="17" t="s">
        <v>82</v>
      </c>
    </row>
    <row r="142" spans="2:65" s="15" customFormat="1" x14ac:dyDescent="0.2">
      <c r="B142" s="191"/>
      <c r="D142" s="150" t="s">
        <v>182</v>
      </c>
      <c r="E142" s="192" t="s">
        <v>1</v>
      </c>
      <c r="F142" s="193" t="s">
        <v>1975</v>
      </c>
      <c r="H142" s="192" t="s">
        <v>1</v>
      </c>
      <c r="I142" s="194"/>
      <c r="L142" s="191"/>
      <c r="M142" s="195"/>
      <c r="T142" s="196"/>
      <c r="AT142" s="192" t="s">
        <v>182</v>
      </c>
      <c r="AU142" s="192" t="s">
        <v>82</v>
      </c>
      <c r="AV142" s="15" t="s">
        <v>19</v>
      </c>
      <c r="AW142" s="15" t="s">
        <v>31</v>
      </c>
      <c r="AX142" s="15" t="s">
        <v>75</v>
      </c>
      <c r="AY142" s="192" t="s">
        <v>171</v>
      </c>
    </row>
    <row r="143" spans="2:65" s="12" customFormat="1" x14ac:dyDescent="0.2">
      <c r="B143" s="154"/>
      <c r="D143" s="150" t="s">
        <v>182</v>
      </c>
      <c r="E143" s="155" t="s">
        <v>1</v>
      </c>
      <c r="F143" s="156" t="s">
        <v>1976</v>
      </c>
      <c r="H143" s="157">
        <v>21.875</v>
      </c>
      <c r="I143" s="158"/>
      <c r="L143" s="154"/>
      <c r="M143" s="159"/>
      <c r="T143" s="160"/>
      <c r="AT143" s="155" t="s">
        <v>182</v>
      </c>
      <c r="AU143" s="155" t="s">
        <v>82</v>
      </c>
      <c r="AV143" s="12" t="s">
        <v>82</v>
      </c>
      <c r="AW143" s="12" t="s">
        <v>31</v>
      </c>
      <c r="AX143" s="12" t="s">
        <v>75</v>
      </c>
      <c r="AY143" s="155" t="s">
        <v>171</v>
      </c>
    </row>
    <row r="144" spans="2:65" s="15" customFormat="1" x14ac:dyDescent="0.2">
      <c r="B144" s="191"/>
      <c r="D144" s="150" t="s">
        <v>182</v>
      </c>
      <c r="E144" s="192" t="s">
        <v>1</v>
      </c>
      <c r="F144" s="193" t="s">
        <v>1977</v>
      </c>
      <c r="H144" s="192" t="s">
        <v>1</v>
      </c>
      <c r="I144" s="194"/>
      <c r="L144" s="191"/>
      <c r="M144" s="195"/>
      <c r="T144" s="196"/>
      <c r="AT144" s="192" t="s">
        <v>182</v>
      </c>
      <c r="AU144" s="192" t="s">
        <v>82</v>
      </c>
      <c r="AV144" s="15" t="s">
        <v>19</v>
      </c>
      <c r="AW144" s="15" t="s">
        <v>31</v>
      </c>
      <c r="AX144" s="15" t="s">
        <v>75</v>
      </c>
      <c r="AY144" s="192" t="s">
        <v>171</v>
      </c>
    </row>
    <row r="145" spans="2:65" s="12" customFormat="1" x14ac:dyDescent="0.2">
      <c r="B145" s="154"/>
      <c r="D145" s="150" t="s">
        <v>182</v>
      </c>
      <c r="E145" s="155" t="s">
        <v>1</v>
      </c>
      <c r="F145" s="156" t="s">
        <v>1978</v>
      </c>
      <c r="H145" s="157">
        <v>40</v>
      </c>
      <c r="I145" s="158"/>
      <c r="L145" s="154"/>
      <c r="M145" s="159"/>
      <c r="T145" s="160"/>
      <c r="AT145" s="155" t="s">
        <v>182</v>
      </c>
      <c r="AU145" s="155" t="s">
        <v>82</v>
      </c>
      <c r="AV145" s="12" t="s">
        <v>82</v>
      </c>
      <c r="AW145" s="12" t="s">
        <v>31</v>
      </c>
      <c r="AX145" s="12" t="s">
        <v>75</v>
      </c>
      <c r="AY145" s="155" t="s">
        <v>171</v>
      </c>
    </row>
    <row r="146" spans="2:65" s="15" customFormat="1" x14ac:dyDescent="0.2">
      <c r="B146" s="191"/>
      <c r="D146" s="150" t="s">
        <v>182</v>
      </c>
      <c r="E146" s="192" t="s">
        <v>1</v>
      </c>
      <c r="F146" s="193" t="s">
        <v>1979</v>
      </c>
      <c r="H146" s="192" t="s">
        <v>1</v>
      </c>
      <c r="I146" s="194"/>
      <c r="L146" s="191"/>
      <c r="M146" s="195"/>
      <c r="T146" s="196"/>
      <c r="AT146" s="192" t="s">
        <v>182</v>
      </c>
      <c r="AU146" s="192" t="s">
        <v>82</v>
      </c>
      <c r="AV146" s="15" t="s">
        <v>19</v>
      </c>
      <c r="AW146" s="15" t="s">
        <v>31</v>
      </c>
      <c r="AX146" s="15" t="s">
        <v>75</v>
      </c>
      <c r="AY146" s="192" t="s">
        <v>171</v>
      </c>
    </row>
    <row r="147" spans="2:65" s="12" customFormat="1" x14ac:dyDescent="0.2">
      <c r="B147" s="154"/>
      <c r="D147" s="150" t="s">
        <v>182</v>
      </c>
      <c r="E147" s="155" t="s">
        <v>1</v>
      </c>
      <c r="F147" s="156" t="s">
        <v>1980</v>
      </c>
      <c r="H147" s="157">
        <v>10</v>
      </c>
      <c r="I147" s="158"/>
      <c r="L147" s="154"/>
      <c r="M147" s="159"/>
      <c r="T147" s="160"/>
      <c r="AT147" s="155" t="s">
        <v>182</v>
      </c>
      <c r="AU147" s="155" t="s">
        <v>82</v>
      </c>
      <c r="AV147" s="12" t="s">
        <v>82</v>
      </c>
      <c r="AW147" s="12" t="s">
        <v>31</v>
      </c>
      <c r="AX147" s="12" t="s">
        <v>75</v>
      </c>
      <c r="AY147" s="155" t="s">
        <v>171</v>
      </c>
    </row>
    <row r="148" spans="2:65" s="15" customFormat="1" x14ac:dyDescent="0.2">
      <c r="B148" s="191"/>
      <c r="D148" s="150" t="s">
        <v>182</v>
      </c>
      <c r="E148" s="192" t="s">
        <v>1</v>
      </c>
      <c r="F148" s="193" t="s">
        <v>1981</v>
      </c>
      <c r="H148" s="192" t="s">
        <v>1</v>
      </c>
      <c r="I148" s="194"/>
      <c r="L148" s="191"/>
      <c r="M148" s="195"/>
      <c r="T148" s="196"/>
      <c r="AT148" s="192" t="s">
        <v>182</v>
      </c>
      <c r="AU148" s="192" t="s">
        <v>82</v>
      </c>
      <c r="AV148" s="15" t="s">
        <v>19</v>
      </c>
      <c r="AW148" s="15" t="s">
        <v>31</v>
      </c>
      <c r="AX148" s="15" t="s">
        <v>75</v>
      </c>
      <c r="AY148" s="192" t="s">
        <v>171</v>
      </c>
    </row>
    <row r="149" spans="2:65" s="12" customFormat="1" x14ac:dyDescent="0.2">
      <c r="B149" s="154"/>
      <c r="D149" s="150" t="s">
        <v>182</v>
      </c>
      <c r="E149" s="155" t="s">
        <v>1</v>
      </c>
      <c r="F149" s="156" t="s">
        <v>1982</v>
      </c>
      <c r="H149" s="157">
        <v>180</v>
      </c>
      <c r="I149" s="158"/>
      <c r="L149" s="154"/>
      <c r="M149" s="159"/>
      <c r="T149" s="160"/>
      <c r="AT149" s="155" t="s">
        <v>182</v>
      </c>
      <c r="AU149" s="155" t="s">
        <v>82</v>
      </c>
      <c r="AV149" s="12" t="s">
        <v>82</v>
      </c>
      <c r="AW149" s="12" t="s">
        <v>31</v>
      </c>
      <c r="AX149" s="12" t="s">
        <v>75</v>
      </c>
      <c r="AY149" s="155" t="s">
        <v>171</v>
      </c>
    </row>
    <row r="150" spans="2:65" s="14" customFormat="1" x14ac:dyDescent="0.2">
      <c r="B150" s="178"/>
      <c r="D150" s="150" t="s">
        <v>182</v>
      </c>
      <c r="E150" s="179" t="s">
        <v>1</v>
      </c>
      <c r="F150" s="180" t="s">
        <v>209</v>
      </c>
      <c r="H150" s="181">
        <v>251.875</v>
      </c>
      <c r="I150" s="182"/>
      <c r="L150" s="178"/>
      <c r="M150" s="183"/>
      <c r="T150" s="184"/>
      <c r="AT150" s="179" t="s">
        <v>182</v>
      </c>
      <c r="AU150" s="179" t="s">
        <v>82</v>
      </c>
      <c r="AV150" s="14" t="s">
        <v>111</v>
      </c>
      <c r="AW150" s="14" t="s">
        <v>31</v>
      </c>
      <c r="AX150" s="14" t="s">
        <v>19</v>
      </c>
      <c r="AY150" s="179" t="s">
        <v>171</v>
      </c>
    </row>
    <row r="151" spans="2:65" s="1" customFormat="1" ht="33" customHeight="1" x14ac:dyDescent="0.2">
      <c r="B151" s="32"/>
      <c r="C151" s="137" t="s">
        <v>111</v>
      </c>
      <c r="D151" s="137" t="s">
        <v>174</v>
      </c>
      <c r="E151" s="138" t="s">
        <v>1983</v>
      </c>
      <c r="F151" s="139" t="s">
        <v>1984</v>
      </c>
      <c r="G151" s="140" t="s">
        <v>793</v>
      </c>
      <c r="H151" s="141">
        <v>812</v>
      </c>
      <c r="I151" s="142"/>
      <c r="J151" s="143">
        <f>ROUND(I151*H151,1)</f>
        <v>0</v>
      </c>
      <c r="K151" s="139" t="s">
        <v>178</v>
      </c>
      <c r="L151" s="32"/>
      <c r="M151" s="144" t="s">
        <v>1</v>
      </c>
      <c r="N151" s="145" t="s">
        <v>40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111</v>
      </c>
      <c r="AT151" s="148" t="s">
        <v>174</v>
      </c>
      <c r="AU151" s="148" t="s">
        <v>82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19</v>
      </c>
      <c r="BK151" s="149">
        <f>ROUND(I151*H151,1)</f>
        <v>0</v>
      </c>
      <c r="BL151" s="17" t="s">
        <v>111</v>
      </c>
      <c r="BM151" s="148" t="s">
        <v>1985</v>
      </c>
    </row>
    <row r="152" spans="2:65" s="1" customFormat="1" ht="29.25" x14ac:dyDescent="0.2">
      <c r="B152" s="32"/>
      <c r="D152" s="150" t="s">
        <v>180</v>
      </c>
      <c r="F152" s="151" t="s">
        <v>1986</v>
      </c>
      <c r="I152" s="152"/>
      <c r="L152" s="32"/>
      <c r="M152" s="153"/>
      <c r="T152" s="56"/>
      <c r="AT152" s="17" t="s">
        <v>180</v>
      </c>
      <c r="AU152" s="17" t="s">
        <v>82</v>
      </c>
    </row>
    <row r="153" spans="2:65" s="15" customFormat="1" x14ac:dyDescent="0.2">
      <c r="B153" s="191"/>
      <c r="D153" s="150" t="s">
        <v>182</v>
      </c>
      <c r="E153" s="192" t="s">
        <v>1</v>
      </c>
      <c r="F153" s="193" t="s">
        <v>1987</v>
      </c>
      <c r="H153" s="192" t="s">
        <v>1</v>
      </c>
      <c r="I153" s="194"/>
      <c r="L153" s="191"/>
      <c r="M153" s="195"/>
      <c r="T153" s="196"/>
      <c r="AT153" s="192" t="s">
        <v>182</v>
      </c>
      <c r="AU153" s="192" t="s">
        <v>82</v>
      </c>
      <c r="AV153" s="15" t="s">
        <v>19</v>
      </c>
      <c r="AW153" s="15" t="s">
        <v>31</v>
      </c>
      <c r="AX153" s="15" t="s">
        <v>75</v>
      </c>
      <c r="AY153" s="192" t="s">
        <v>171</v>
      </c>
    </row>
    <row r="154" spans="2:65" s="12" customFormat="1" x14ac:dyDescent="0.2">
      <c r="B154" s="154"/>
      <c r="D154" s="150" t="s">
        <v>182</v>
      </c>
      <c r="E154" s="155" t="s">
        <v>1</v>
      </c>
      <c r="F154" s="156" t="s">
        <v>1988</v>
      </c>
      <c r="H154" s="157">
        <v>812</v>
      </c>
      <c r="I154" s="158"/>
      <c r="L154" s="154"/>
      <c r="M154" s="159"/>
      <c r="T154" s="160"/>
      <c r="AT154" s="155" t="s">
        <v>182</v>
      </c>
      <c r="AU154" s="155" t="s">
        <v>82</v>
      </c>
      <c r="AV154" s="12" t="s">
        <v>82</v>
      </c>
      <c r="AW154" s="12" t="s">
        <v>31</v>
      </c>
      <c r="AX154" s="12" t="s">
        <v>19</v>
      </c>
      <c r="AY154" s="155" t="s">
        <v>171</v>
      </c>
    </row>
    <row r="155" spans="2:65" s="1" customFormat="1" ht="37.9" customHeight="1" x14ac:dyDescent="0.2">
      <c r="B155" s="32"/>
      <c r="C155" s="137" t="s">
        <v>114</v>
      </c>
      <c r="D155" s="137" t="s">
        <v>174</v>
      </c>
      <c r="E155" s="138" t="s">
        <v>1989</v>
      </c>
      <c r="F155" s="139" t="s">
        <v>1990</v>
      </c>
      <c r="G155" s="140" t="s">
        <v>793</v>
      </c>
      <c r="H155" s="141">
        <v>1341.14</v>
      </c>
      <c r="I155" s="142"/>
      <c r="J155" s="143">
        <f>ROUND(I155*H155,1)</f>
        <v>0</v>
      </c>
      <c r="K155" s="139" t="s">
        <v>178</v>
      </c>
      <c r="L155" s="32"/>
      <c r="M155" s="144" t="s">
        <v>1</v>
      </c>
      <c r="N155" s="145" t="s">
        <v>40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111</v>
      </c>
      <c r="AT155" s="148" t="s">
        <v>174</v>
      </c>
      <c r="AU155" s="148" t="s">
        <v>82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19</v>
      </c>
      <c r="BK155" s="149">
        <f>ROUND(I155*H155,1)</f>
        <v>0</v>
      </c>
      <c r="BL155" s="17" t="s">
        <v>111</v>
      </c>
      <c r="BM155" s="148" t="s">
        <v>1991</v>
      </c>
    </row>
    <row r="156" spans="2:65" s="1" customFormat="1" ht="29.25" x14ac:dyDescent="0.2">
      <c r="B156" s="32"/>
      <c r="D156" s="150" t="s">
        <v>180</v>
      </c>
      <c r="F156" s="151" t="s">
        <v>1992</v>
      </c>
      <c r="I156" s="152"/>
      <c r="L156" s="32"/>
      <c r="M156" s="153"/>
      <c r="T156" s="56"/>
      <c r="AT156" s="17" t="s">
        <v>180</v>
      </c>
      <c r="AU156" s="17" t="s">
        <v>82</v>
      </c>
    </row>
    <row r="157" spans="2:65" s="15" customFormat="1" x14ac:dyDescent="0.2">
      <c r="B157" s="191"/>
      <c r="D157" s="150" t="s">
        <v>182</v>
      </c>
      <c r="E157" s="192" t="s">
        <v>1</v>
      </c>
      <c r="F157" s="193" t="s">
        <v>1993</v>
      </c>
      <c r="H157" s="192" t="s">
        <v>1</v>
      </c>
      <c r="I157" s="194"/>
      <c r="L157" s="191"/>
      <c r="M157" s="195"/>
      <c r="T157" s="196"/>
      <c r="AT157" s="192" t="s">
        <v>182</v>
      </c>
      <c r="AU157" s="192" t="s">
        <v>82</v>
      </c>
      <c r="AV157" s="15" t="s">
        <v>19</v>
      </c>
      <c r="AW157" s="15" t="s">
        <v>31</v>
      </c>
      <c r="AX157" s="15" t="s">
        <v>75</v>
      </c>
      <c r="AY157" s="192" t="s">
        <v>171</v>
      </c>
    </row>
    <row r="158" spans="2:65" s="15" customFormat="1" x14ac:dyDescent="0.2">
      <c r="B158" s="191"/>
      <c r="D158" s="150" t="s">
        <v>182</v>
      </c>
      <c r="E158" s="192" t="s">
        <v>1</v>
      </c>
      <c r="F158" s="193" t="s">
        <v>1994</v>
      </c>
      <c r="H158" s="192" t="s">
        <v>1</v>
      </c>
      <c r="I158" s="194"/>
      <c r="L158" s="191"/>
      <c r="M158" s="195"/>
      <c r="T158" s="196"/>
      <c r="AT158" s="192" t="s">
        <v>182</v>
      </c>
      <c r="AU158" s="192" t="s">
        <v>82</v>
      </c>
      <c r="AV158" s="15" t="s">
        <v>19</v>
      </c>
      <c r="AW158" s="15" t="s">
        <v>31</v>
      </c>
      <c r="AX158" s="15" t="s">
        <v>75</v>
      </c>
      <c r="AY158" s="192" t="s">
        <v>171</v>
      </c>
    </row>
    <row r="159" spans="2:65" s="12" customFormat="1" x14ac:dyDescent="0.2">
      <c r="B159" s="154"/>
      <c r="D159" s="150" t="s">
        <v>182</v>
      </c>
      <c r="E159" s="155" t="s">
        <v>1</v>
      </c>
      <c r="F159" s="156" t="s">
        <v>1995</v>
      </c>
      <c r="H159" s="157">
        <v>24.96</v>
      </c>
      <c r="I159" s="158"/>
      <c r="L159" s="154"/>
      <c r="M159" s="159"/>
      <c r="T159" s="160"/>
      <c r="AT159" s="155" t="s">
        <v>182</v>
      </c>
      <c r="AU159" s="155" t="s">
        <v>82</v>
      </c>
      <c r="AV159" s="12" t="s">
        <v>82</v>
      </c>
      <c r="AW159" s="12" t="s">
        <v>31</v>
      </c>
      <c r="AX159" s="12" t="s">
        <v>75</v>
      </c>
      <c r="AY159" s="155" t="s">
        <v>171</v>
      </c>
    </row>
    <row r="160" spans="2:65" s="12" customFormat="1" x14ac:dyDescent="0.2">
      <c r="B160" s="154"/>
      <c r="D160" s="150" t="s">
        <v>182</v>
      </c>
      <c r="E160" s="155" t="s">
        <v>1</v>
      </c>
      <c r="F160" s="156" t="s">
        <v>1996</v>
      </c>
      <c r="H160" s="157">
        <v>4.8</v>
      </c>
      <c r="I160" s="158"/>
      <c r="L160" s="154"/>
      <c r="M160" s="159"/>
      <c r="T160" s="160"/>
      <c r="AT160" s="155" t="s">
        <v>182</v>
      </c>
      <c r="AU160" s="155" t="s">
        <v>82</v>
      </c>
      <c r="AV160" s="12" t="s">
        <v>82</v>
      </c>
      <c r="AW160" s="12" t="s">
        <v>31</v>
      </c>
      <c r="AX160" s="12" t="s">
        <v>75</v>
      </c>
      <c r="AY160" s="155" t="s">
        <v>171</v>
      </c>
    </row>
    <row r="161" spans="2:51" s="15" customFormat="1" x14ac:dyDescent="0.2">
      <c r="B161" s="191"/>
      <c r="D161" s="150" t="s">
        <v>182</v>
      </c>
      <c r="E161" s="192" t="s">
        <v>1</v>
      </c>
      <c r="F161" s="193" t="s">
        <v>1997</v>
      </c>
      <c r="H161" s="192" t="s">
        <v>1</v>
      </c>
      <c r="I161" s="194"/>
      <c r="L161" s="191"/>
      <c r="M161" s="195"/>
      <c r="T161" s="196"/>
      <c r="AT161" s="192" t="s">
        <v>182</v>
      </c>
      <c r="AU161" s="192" t="s">
        <v>82</v>
      </c>
      <c r="AV161" s="15" t="s">
        <v>19</v>
      </c>
      <c r="AW161" s="15" t="s">
        <v>31</v>
      </c>
      <c r="AX161" s="15" t="s">
        <v>75</v>
      </c>
      <c r="AY161" s="192" t="s">
        <v>171</v>
      </c>
    </row>
    <row r="162" spans="2:51" s="12" customFormat="1" x14ac:dyDescent="0.2">
      <c r="B162" s="154"/>
      <c r="D162" s="150" t="s">
        <v>182</v>
      </c>
      <c r="E162" s="155" t="s">
        <v>1</v>
      </c>
      <c r="F162" s="156" t="s">
        <v>1998</v>
      </c>
      <c r="H162" s="157">
        <v>29.16</v>
      </c>
      <c r="I162" s="158"/>
      <c r="L162" s="154"/>
      <c r="M162" s="159"/>
      <c r="T162" s="160"/>
      <c r="AT162" s="155" t="s">
        <v>182</v>
      </c>
      <c r="AU162" s="155" t="s">
        <v>82</v>
      </c>
      <c r="AV162" s="12" t="s">
        <v>82</v>
      </c>
      <c r="AW162" s="12" t="s">
        <v>31</v>
      </c>
      <c r="AX162" s="12" t="s">
        <v>75</v>
      </c>
      <c r="AY162" s="155" t="s">
        <v>171</v>
      </c>
    </row>
    <row r="163" spans="2:51" s="12" customFormat="1" x14ac:dyDescent="0.2">
      <c r="B163" s="154"/>
      <c r="D163" s="150" t="s">
        <v>182</v>
      </c>
      <c r="E163" s="155" t="s">
        <v>1</v>
      </c>
      <c r="F163" s="156" t="s">
        <v>1996</v>
      </c>
      <c r="H163" s="157">
        <v>4.8</v>
      </c>
      <c r="I163" s="158"/>
      <c r="L163" s="154"/>
      <c r="M163" s="159"/>
      <c r="T163" s="160"/>
      <c r="AT163" s="155" t="s">
        <v>182</v>
      </c>
      <c r="AU163" s="155" t="s">
        <v>82</v>
      </c>
      <c r="AV163" s="12" t="s">
        <v>82</v>
      </c>
      <c r="AW163" s="12" t="s">
        <v>31</v>
      </c>
      <c r="AX163" s="12" t="s">
        <v>75</v>
      </c>
      <c r="AY163" s="155" t="s">
        <v>171</v>
      </c>
    </row>
    <row r="164" spans="2:51" s="15" customFormat="1" x14ac:dyDescent="0.2">
      <c r="B164" s="191"/>
      <c r="D164" s="150" t="s">
        <v>182</v>
      </c>
      <c r="E164" s="192" t="s">
        <v>1</v>
      </c>
      <c r="F164" s="193" t="s">
        <v>1999</v>
      </c>
      <c r="H164" s="192" t="s">
        <v>1</v>
      </c>
      <c r="I164" s="194"/>
      <c r="L164" s="191"/>
      <c r="M164" s="195"/>
      <c r="T164" s="196"/>
      <c r="AT164" s="192" t="s">
        <v>182</v>
      </c>
      <c r="AU164" s="192" t="s">
        <v>82</v>
      </c>
      <c r="AV164" s="15" t="s">
        <v>19</v>
      </c>
      <c r="AW164" s="15" t="s">
        <v>31</v>
      </c>
      <c r="AX164" s="15" t="s">
        <v>75</v>
      </c>
      <c r="AY164" s="192" t="s">
        <v>171</v>
      </c>
    </row>
    <row r="165" spans="2:51" s="12" customFormat="1" x14ac:dyDescent="0.2">
      <c r="B165" s="154"/>
      <c r="D165" s="150" t="s">
        <v>182</v>
      </c>
      <c r="E165" s="155" t="s">
        <v>1</v>
      </c>
      <c r="F165" s="156" t="s">
        <v>2000</v>
      </c>
      <c r="H165" s="157">
        <v>40.56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31</v>
      </c>
      <c r="AX165" s="12" t="s">
        <v>75</v>
      </c>
      <c r="AY165" s="155" t="s">
        <v>171</v>
      </c>
    </row>
    <row r="166" spans="2:51" s="12" customFormat="1" x14ac:dyDescent="0.2">
      <c r="B166" s="154"/>
      <c r="D166" s="150" t="s">
        <v>182</v>
      </c>
      <c r="E166" s="155" t="s">
        <v>1</v>
      </c>
      <c r="F166" s="156" t="s">
        <v>2001</v>
      </c>
      <c r="H166" s="157">
        <v>14.4</v>
      </c>
      <c r="I166" s="158"/>
      <c r="L166" s="154"/>
      <c r="M166" s="159"/>
      <c r="T166" s="160"/>
      <c r="AT166" s="155" t="s">
        <v>182</v>
      </c>
      <c r="AU166" s="155" t="s">
        <v>82</v>
      </c>
      <c r="AV166" s="12" t="s">
        <v>82</v>
      </c>
      <c r="AW166" s="12" t="s">
        <v>31</v>
      </c>
      <c r="AX166" s="12" t="s">
        <v>75</v>
      </c>
      <c r="AY166" s="155" t="s">
        <v>171</v>
      </c>
    </row>
    <row r="167" spans="2:51" s="15" customFormat="1" x14ac:dyDescent="0.2">
      <c r="B167" s="191"/>
      <c r="D167" s="150" t="s">
        <v>182</v>
      </c>
      <c r="E167" s="192" t="s">
        <v>1</v>
      </c>
      <c r="F167" s="193" t="s">
        <v>2002</v>
      </c>
      <c r="H167" s="192" t="s">
        <v>1</v>
      </c>
      <c r="I167" s="194"/>
      <c r="L167" s="191"/>
      <c r="M167" s="195"/>
      <c r="T167" s="196"/>
      <c r="AT167" s="192" t="s">
        <v>182</v>
      </c>
      <c r="AU167" s="192" t="s">
        <v>82</v>
      </c>
      <c r="AV167" s="15" t="s">
        <v>19</v>
      </c>
      <c r="AW167" s="15" t="s">
        <v>31</v>
      </c>
      <c r="AX167" s="15" t="s">
        <v>75</v>
      </c>
      <c r="AY167" s="192" t="s">
        <v>171</v>
      </c>
    </row>
    <row r="168" spans="2:51" s="12" customFormat="1" x14ac:dyDescent="0.2">
      <c r="B168" s="154"/>
      <c r="D168" s="150" t="s">
        <v>182</v>
      </c>
      <c r="E168" s="155" t="s">
        <v>1</v>
      </c>
      <c r="F168" s="156" t="s">
        <v>2003</v>
      </c>
      <c r="H168" s="157">
        <v>33.6</v>
      </c>
      <c r="I168" s="158"/>
      <c r="L168" s="154"/>
      <c r="M168" s="159"/>
      <c r="T168" s="160"/>
      <c r="AT168" s="155" t="s">
        <v>182</v>
      </c>
      <c r="AU168" s="155" t="s">
        <v>82</v>
      </c>
      <c r="AV168" s="12" t="s">
        <v>82</v>
      </c>
      <c r="AW168" s="12" t="s">
        <v>31</v>
      </c>
      <c r="AX168" s="12" t="s">
        <v>75</v>
      </c>
      <c r="AY168" s="155" t="s">
        <v>171</v>
      </c>
    </row>
    <row r="169" spans="2:51" s="15" customFormat="1" x14ac:dyDescent="0.2">
      <c r="B169" s="191"/>
      <c r="D169" s="150" t="s">
        <v>182</v>
      </c>
      <c r="E169" s="192" t="s">
        <v>1</v>
      </c>
      <c r="F169" s="193" t="s">
        <v>2004</v>
      </c>
      <c r="H169" s="192" t="s">
        <v>1</v>
      </c>
      <c r="I169" s="194"/>
      <c r="L169" s="191"/>
      <c r="M169" s="195"/>
      <c r="T169" s="196"/>
      <c r="AT169" s="192" t="s">
        <v>182</v>
      </c>
      <c r="AU169" s="192" t="s">
        <v>82</v>
      </c>
      <c r="AV169" s="15" t="s">
        <v>19</v>
      </c>
      <c r="AW169" s="15" t="s">
        <v>31</v>
      </c>
      <c r="AX169" s="15" t="s">
        <v>75</v>
      </c>
      <c r="AY169" s="192" t="s">
        <v>171</v>
      </c>
    </row>
    <row r="170" spans="2:51" s="12" customFormat="1" x14ac:dyDescent="0.2">
      <c r="B170" s="154"/>
      <c r="D170" s="150" t="s">
        <v>182</v>
      </c>
      <c r="E170" s="155" t="s">
        <v>1</v>
      </c>
      <c r="F170" s="156" t="s">
        <v>2005</v>
      </c>
      <c r="H170" s="157">
        <v>216</v>
      </c>
      <c r="I170" s="158"/>
      <c r="L170" s="154"/>
      <c r="M170" s="159"/>
      <c r="T170" s="160"/>
      <c r="AT170" s="155" t="s">
        <v>182</v>
      </c>
      <c r="AU170" s="155" t="s">
        <v>82</v>
      </c>
      <c r="AV170" s="12" t="s">
        <v>82</v>
      </c>
      <c r="AW170" s="12" t="s">
        <v>31</v>
      </c>
      <c r="AX170" s="12" t="s">
        <v>75</v>
      </c>
      <c r="AY170" s="155" t="s">
        <v>171</v>
      </c>
    </row>
    <row r="171" spans="2:51" s="15" customFormat="1" x14ac:dyDescent="0.2">
      <c r="B171" s="191"/>
      <c r="D171" s="150" t="s">
        <v>182</v>
      </c>
      <c r="E171" s="192" t="s">
        <v>1</v>
      </c>
      <c r="F171" s="193" t="s">
        <v>2006</v>
      </c>
      <c r="H171" s="192" t="s">
        <v>1</v>
      </c>
      <c r="I171" s="194"/>
      <c r="L171" s="191"/>
      <c r="M171" s="195"/>
      <c r="T171" s="196"/>
      <c r="AT171" s="192" t="s">
        <v>182</v>
      </c>
      <c r="AU171" s="192" t="s">
        <v>82</v>
      </c>
      <c r="AV171" s="15" t="s">
        <v>19</v>
      </c>
      <c r="AW171" s="15" t="s">
        <v>31</v>
      </c>
      <c r="AX171" s="15" t="s">
        <v>75</v>
      </c>
      <c r="AY171" s="192" t="s">
        <v>171</v>
      </c>
    </row>
    <row r="172" spans="2:51" s="12" customFormat="1" x14ac:dyDescent="0.2">
      <c r="B172" s="154"/>
      <c r="D172" s="150" t="s">
        <v>182</v>
      </c>
      <c r="E172" s="155" t="s">
        <v>1</v>
      </c>
      <c r="F172" s="156" t="s">
        <v>2007</v>
      </c>
      <c r="H172" s="157">
        <v>55.68</v>
      </c>
      <c r="I172" s="158"/>
      <c r="L172" s="154"/>
      <c r="M172" s="159"/>
      <c r="T172" s="160"/>
      <c r="AT172" s="155" t="s">
        <v>182</v>
      </c>
      <c r="AU172" s="155" t="s">
        <v>82</v>
      </c>
      <c r="AV172" s="12" t="s">
        <v>82</v>
      </c>
      <c r="AW172" s="12" t="s">
        <v>31</v>
      </c>
      <c r="AX172" s="12" t="s">
        <v>75</v>
      </c>
      <c r="AY172" s="155" t="s">
        <v>171</v>
      </c>
    </row>
    <row r="173" spans="2:51" s="15" customFormat="1" x14ac:dyDescent="0.2">
      <c r="B173" s="191"/>
      <c r="D173" s="150" t="s">
        <v>182</v>
      </c>
      <c r="E173" s="192" t="s">
        <v>1</v>
      </c>
      <c r="F173" s="193" t="s">
        <v>2008</v>
      </c>
      <c r="H173" s="192" t="s">
        <v>1</v>
      </c>
      <c r="I173" s="194"/>
      <c r="L173" s="191"/>
      <c r="M173" s="195"/>
      <c r="T173" s="196"/>
      <c r="AT173" s="192" t="s">
        <v>182</v>
      </c>
      <c r="AU173" s="192" t="s">
        <v>82</v>
      </c>
      <c r="AV173" s="15" t="s">
        <v>19</v>
      </c>
      <c r="AW173" s="15" t="s">
        <v>31</v>
      </c>
      <c r="AX173" s="15" t="s">
        <v>75</v>
      </c>
      <c r="AY173" s="192" t="s">
        <v>171</v>
      </c>
    </row>
    <row r="174" spans="2:51" s="12" customFormat="1" x14ac:dyDescent="0.2">
      <c r="B174" s="154"/>
      <c r="D174" s="150" t="s">
        <v>182</v>
      </c>
      <c r="E174" s="155" t="s">
        <v>1</v>
      </c>
      <c r="F174" s="156" t="s">
        <v>2009</v>
      </c>
      <c r="H174" s="157">
        <v>84</v>
      </c>
      <c r="I174" s="158"/>
      <c r="L174" s="154"/>
      <c r="M174" s="159"/>
      <c r="T174" s="160"/>
      <c r="AT174" s="155" t="s">
        <v>182</v>
      </c>
      <c r="AU174" s="155" t="s">
        <v>82</v>
      </c>
      <c r="AV174" s="12" t="s">
        <v>82</v>
      </c>
      <c r="AW174" s="12" t="s">
        <v>31</v>
      </c>
      <c r="AX174" s="12" t="s">
        <v>75</v>
      </c>
      <c r="AY174" s="155" t="s">
        <v>171</v>
      </c>
    </row>
    <row r="175" spans="2:51" s="13" customFormat="1" x14ac:dyDescent="0.2">
      <c r="B175" s="161"/>
      <c r="D175" s="150" t="s">
        <v>182</v>
      </c>
      <c r="E175" s="162" t="s">
        <v>1</v>
      </c>
      <c r="F175" s="163" t="s">
        <v>183</v>
      </c>
      <c r="H175" s="164">
        <v>507.96</v>
      </c>
      <c r="I175" s="165"/>
      <c r="L175" s="161"/>
      <c r="M175" s="166"/>
      <c r="T175" s="167"/>
      <c r="AT175" s="162" t="s">
        <v>182</v>
      </c>
      <c r="AU175" s="162" t="s">
        <v>82</v>
      </c>
      <c r="AV175" s="13" t="s">
        <v>107</v>
      </c>
      <c r="AW175" s="13" t="s">
        <v>31</v>
      </c>
      <c r="AX175" s="13" t="s">
        <v>75</v>
      </c>
      <c r="AY175" s="162" t="s">
        <v>171</v>
      </c>
    </row>
    <row r="176" spans="2:51" s="15" customFormat="1" x14ac:dyDescent="0.2">
      <c r="B176" s="191"/>
      <c r="D176" s="150" t="s">
        <v>182</v>
      </c>
      <c r="E176" s="192" t="s">
        <v>1</v>
      </c>
      <c r="F176" s="193" t="s">
        <v>2010</v>
      </c>
      <c r="H176" s="192" t="s">
        <v>1</v>
      </c>
      <c r="I176" s="194"/>
      <c r="L176" s="191"/>
      <c r="M176" s="195"/>
      <c r="T176" s="196"/>
      <c r="AT176" s="192" t="s">
        <v>182</v>
      </c>
      <c r="AU176" s="192" t="s">
        <v>82</v>
      </c>
      <c r="AV176" s="15" t="s">
        <v>19</v>
      </c>
      <c r="AW176" s="15" t="s">
        <v>31</v>
      </c>
      <c r="AX176" s="15" t="s">
        <v>75</v>
      </c>
      <c r="AY176" s="192" t="s">
        <v>171</v>
      </c>
    </row>
    <row r="177" spans="2:51" s="12" customFormat="1" x14ac:dyDescent="0.2">
      <c r="B177" s="154"/>
      <c r="D177" s="150" t="s">
        <v>182</v>
      </c>
      <c r="E177" s="155" t="s">
        <v>1</v>
      </c>
      <c r="F177" s="156" t="s">
        <v>2011</v>
      </c>
      <c r="H177" s="157">
        <v>54</v>
      </c>
      <c r="I177" s="158"/>
      <c r="L177" s="154"/>
      <c r="M177" s="159"/>
      <c r="T177" s="160"/>
      <c r="AT177" s="155" t="s">
        <v>182</v>
      </c>
      <c r="AU177" s="155" t="s">
        <v>82</v>
      </c>
      <c r="AV177" s="12" t="s">
        <v>82</v>
      </c>
      <c r="AW177" s="12" t="s">
        <v>31</v>
      </c>
      <c r="AX177" s="12" t="s">
        <v>75</v>
      </c>
      <c r="AY177" s="155" t="s">
        <v>171</v>
      </c>
    </row>
    <row r="178" spans="2:51" s="15" customFormat="1" x14ac:dyDescent="0.2">
      <c r="B178" s="191"/>
      <c r="D178" s="150" t="s">
        <v>182</v>
      </c>
      <c r="E178" s="192" t="s">
        <v>1</v>
      </c>
      <c r="F178" s="193" t="s">
        <v>2012</v>
      </c>
      <c r="H178" s="192" t="s">
        <v>1</v>
      </c>
      <c r="I178" s="194"/>
      <c r="L178" s="191"/>
      <c r="M178" s="195"/>
      <c r="T178" s="196"/>
      <c r="AT178" s="192" t="s">
        <v>182</v>
      </c>
      <c r="AU178" s="192" t="s">
        <v>82</v>
      </c>
      <c r="AV178" s="15" t="s">
        <v>19</v>
      </c>
      <c r="AW178" s="15" t="s">
        <v>31</v>
      </c>
      <c r="AX178" s="15" t="s">
        <v>75</v>
      </c>
      <c r="AY178" s="192" t="s">
        <v>171</v>
      </c>
    </row>
    <row r="179" spans="2:51" s="12" customFormat="1" x14ac:dyDescent="0.2">
      <c r="B179" s="154"/>
      <c r="D179" s="150" t="s">
        <v>182</v>
      </c>
      <c r="E179" s="155" t="s">
        <v>1</v>
      </c>
      <c r="F179" s="156" t="s">
        <v>2013</v>
      </c>
      <c r="H179" s="157">
        <v>161.28</v>
      </c>
      <c r="I179" s="158"/>
      <c r="L179" s="154"/>
      <c r="M179" s="159"/>
      <c r="T179" s="160"/>
      <c r="AT179" s="155" t="s">
        <v>182</v>
      </c>
      <c r="AU179" s="155" t="s">
        <v>82</v>
      </c>
      <c r="AV179" s="12" t="s">
        <v>82</v>
      </c>
      <c r="AW179" s="12" t="s">
        <v>31</v>
      </c>
      <c r="AX179" s="12" t="s">
        <v>75</v>
      </c>
      <c r="AY179" s="155" t="s">
        <v>171</v>
      </c>
    </row>
    <row r="180" spans="2:51" s="12" customFormat="1" x14ac:dyDescent="0.2">
      <c r="B180" s="154"/>
      <c r="D180" s="150" t="s">
        <v>182</v>
      </c>
      <c r="E180" s="155" t="s">
        <v>1</v>
      </c>
      <c r="F180" s="156" t="s">
        <v>2014</v>
      </c>
      <c r="H180" s="157">
        <v>30.72</v>
      </c>
      <c r="I180" s="158"/>
      <c r="L180" s="154"/>
      <c r="M180" s="159"/>
      <c r="T180" s="160"/>
      <c r="AT180" s="155" t="s">
        <v>182</v>
      </c>
      <c r="AU180" s="155" t="s">
        <v>82</v>
      </c>
      <c r="AV180" s="12" t="s">
        <v>82</v>
      </c>
      <c r="AW180" s="12" t="s">
        <v>31</v>
      </c>
      <c r="AX180" s="12" t="s">
        <v>75</v>
      </c>
      <c r="AY180" s="155" t="s">
        <v>171</v>
      </c>
    </row>
    <row r="181" spans="2:51" s="15" customFormat="1" x14ac:dyDescent="0.2">
      <c r="B181" s="191"/>
      <c r="D181" s="150" t="s">
        <v>182</v>
      </c>
      <c r="E181" s="192" t="s">
        <v>1</v>
      </c>
      <c r="F181" s="193" t="s">
        <v>2015</v>
      </c>
      <c r="H181" s="192" t="s">
        <v>1</v>
      </c>
      <c r="I181" s="194"/>
      <c r="L181" s="191"/>
      <c r="M181" s="195"/>
      <c r="T181" s="196"/>
      <c r="AT181" s="192" t="s">
        <v>182</v>
      </c>
      <c r="AU181" s="192" t="s">
        <v>82</v>
      </c>
      <c r="AV181" s="15" t="s">
        <v>19</v>
      </c>
      <c r="AW181" s="15" t="s">
        <v>31</v>
      </c>
      <c r="AX181" s="15" t="s">
        <v>75</v>
      </c>
      <c r="AY181" s="192" t="s">
        <v>171</v>
      </c>
    </row>
    <row r="182" spans="2:51" s="12" customFormat="1" x14ac:dyDescent="0.2">
      <c r="B182" s="154"/>
      <c r="D182" s="150" t="s">
        <v>182</v>
      </c>
      <c r="E182" s="155" t="s">
        <v>1</v>
      </c>
      <c r="F182" s="156" t="s">
        <v>2016</v>
      </c>
      <c r="H182" s="157">
        <v>148.68</v>
      </c>
      <c r="I182" s="158"/>
      <c r="L182" s="154"/>
      <c r="M182" s="159"/>
      <c r="T182" s="160"/>
      <c r="AT182" s="155" t="s">
        <v>182</v>
      </c>
      <c r="AU182" s="155" t="s">
        <v>82</v>
      </c>
      <c r="AV182" s="12" t="s">
        <v>82</v>
      </c>
      <c r="AW182" s="12" t="s">
        <v>31</v>
      </c>
      <c r="AX182" s="12" t="s">
        <v>75</v>
      </c>
      <c r="AY182" s="155" t="s">
        <v>171</v>
      </c>
    </row>
    <row r="183" spans="2:51" s="13" customFormat="1" x14ac:dyDescent="0.2">
      <c r="B183" s="161"/>
      <c r="D183" s="150" t="s">
        <v>182</v>
      </c>
      <c r="E183" s="162" t="s">
        <v>1</v>
      </c>
      <c r="F183" s="163" t="s">
        <v>183</v>
      </c>
      <c r="H183" s="164">
        <v>394.68</v>
      </c>
      <c r="I183" s="165"/>
      <c r="L183" s="161"/>
      <c r="M183" s="166"/>
      <c r="T183" s="167"/>
      <c r="AT183" s="162" t="s">
        <v>182</v>
      </c>
      <c r="AU183" s="162" t="s">
        <v>82</v>
      </c>
      <c r="AV183" s="13" t="s">
        <v>107</v>
      </c>
      <c r="AW183" s="13" t="s">
        <v>31</v>
      </c>
      <c r="AX183" s="13" t="s">
        <v>75</v>
      </c>
      <c r="AY183" s="162" t="s">
        <v>171</v>
      </c>
    </row>
    <row r="184" spans="2:51" s="15" customFormat="1" x14ac:dyDescent="0.2">
      <c r="B184" s="191"/>
      <c r="D184" s="150" t="s">
        <v>182</v>
      </c>
      <c r="E184" s="192" t="s">
        <v>1</v>
      </c>
      <c r="F184" s="193" t="s">
        <v>2017</v>
      </c>
      <c r="H184" s="192" t="s">
        <v>1</v>
      </c>
      <c r="I184" s="194"/>
      <c r="L184" s="191"/>
      <c r="M184" s="195"/>
      <c r="T184" s="196"/>
      <c r="AT184" s="192" t="s">
        <v>182</v>
      </c>
      <c r="AU184" s="192" t="s">
        <v>82</v>
      </c>
      <c r="AV184" s="15" t="s">
        <v>19</v>
      </c>
      <c r="AW184" s="15" t="s">
        <v>31</v>
      </c>
      <c r="AX184" s="15" t="s">
        <v>75</v>
      </c>
      <c r="AY184" s="192" t="s">
        <v>171</v>
      </c>
    </row>
    <row r="185" spans="2:51" s="12" customFormat="1" x14ac:dyDescent="0.2">
      <c r="B185" s="154"/>
      <c r="D185" s="150" t="s">
        <v>182</v>
      </c>
      <c r="E185" s="155" t="s">
        <v>1</v>
      </c>
      <c r="F185" s="156" t="s">
        <v>2018</v>
      </c>
      <c r="H185" s="157">
        <v>16.8</v>
      </c>
      <c r="I185" s="158"/>
      <c r="L185" s="154"/>
      <c r="M185" s="159"/>
      <c r="T185" s="160"/>
      <c r="AT185" s="155" t="s">
        <v>182</v>
      </c>
      <c r="AU185" s="155" t="s">
        <v>82</v>
      </c>
      <c r="AV185" s="12" t="s">
        <v>82</v>
      </c>
      <c r="AW185" s="12" t="s">
        <v>31</v>
      </c>
      <c r="AX185" s="12" t="s">
        <v>75</v>
      </c>
      <c r="AY185" s="155" t="s">
        <v>171</v>
      </c>
    </row>
    <row r="186" spans="2:51" s="15" customFormat="1" x14ac:dyDescent="0.2">
      <c r="B186" s="191"/>
      <c r="D186" s="150" t="s">
        <v>182</v>
      </c>
      <c r="E186" s="192" t="s">
        <v>1</v>
      </c>
      <c r="F186" s="193" t="s">
        <v>2019</v>
      </c>
      <c r="H186" s="192" t="s">
        <v>1</v>
      </c>
      <c r="I186" s="194"/>
      <c r="L186" s="191"/>
      <c r="M186" s="195"/>
      <c r="T186" s="196"/>
      <c r="AT186" s="192" t="s">
        <v>182</v>
      </c>
      <c r="AU186" s="192" t="s">
        <v>82</v>
      </c>
      <c r="AV186" s="15" t="s">
        <v>19</v>
      </c>
      <c r="AW186" s="15" t="s">
        <v>31</v>
      </c>
      <c r="AX186" s="15" t="s">
        <v>75</v>
      </c>
      <c r="AY186" s="192" t="s">
        <v>171</v>
      </c>
    </row>
    <row r="187" spans="2:51" s="12" customFormat="1" x14ac:dyDescent="0.2">
      <c r="B187" s="154"/>
      <c r="D187" s="150" t="s">
        <v>182</v>
      </c>
      <c r="E187" s="155" t="s">
        <v>1</v>
      </c>
      <c r="F187" s="156" t="s">
        <v>2020</v>
      </c>
      <c r="H187" s="157">
        <v>19.2</v>
      </c>
      <c r="I187" s="158"/>
      <c r="L187" s="154"/>
      <c r="M187" s="159"/>
      <c r="T187" s="160"/>
      <c r="AT187" s="155" t="s">
        <v>182</v>
      </c>
      <c r="AU187" s="155" t="s">
        <v>82</v>
      </c>
      <c r="AV187" s="12" t="s">
        <v>82</v>
      </c>
      <c r="AW187" s="12" t="s">
        <v>31</v>
      </c>
      <c r="AX187" s="12" t="s">
        <v>75</v>
      </c>
      <c r="AY187" s="155" t="s">
        <v>171</v>
      </c>
    </row>
    <row r="188" spans="2:51" s="15" customFormat="1" x14ac:dyDescent="0.2">
      <c r="B188" s="191"/>
      <c r="D188" s="150" t="s">
        <v>182</v>
      </c>
      <c r="E188" s="192" t="s">
        <v>1</v>
      </c>
      <c r="F188" s="193" t="s">
        <v>2021</v>
      </c>
      <c r="H188" s="192" t="s">
        <v>1</v>
      </c>
      <c r="I188" s="194"/>
      <c r="L188" s="191"/>
      <c r="M188" s="195"/>
      <c r="T188" s="196"/>
      <c r="AT188" s="192" t="s">
        <v>182</v>
      </c>
      <c r="AU188" s="192" t="s">
        <v>82</v>
      </c>
      <c r="AV188" s="15" t="s">
        <v>19</v>
      </c>
      <c r="AW188" s="15" t="s">
        <v>31</v>
      </c>
      <c r="AX188" s="15" t="s">
        <v>75</v>
      </c>
      <c r="AY188" s="192" t="s">
        <v>171</v>
      </c>
    </row>
    <row r="189" spans="2:51" s="12" customFormat="1" x14ac:dyDescent="0.2">
      <c r="B189" s="154"/>
      <c r="D189" s="150" t="s">
        <v>182</v>
      </c>
      <c r="E189" s="155" t="s">
        <v>1</v>
      </c>
      <c r="F189" s="156" t="s">
        <v>2001</v>
      </c>
      <c r="H189" s="157">
        <v>14.4</v>
      </c>
      <c r="I189" s="158"/>
      <c r="L189" s="154"/>
      <c r="M189" s="159"/>
      <c r="T189" s="160"/>
      <c r="AT189" s="155" t="s">
        <v>182</v>
      </c>
      <c r="AU189" s="155" t="s">
        <v>82</v>
      </c>
      <c r="AV189" s="12" t="s">
        <v>82</v>
      </c>
      <c r="AW189" s="12" t="s">
        <v>31</v>
      </c>
      <c r="AX189" s="12" t="s">
        <v>75</v>
      </c>
      <c r="AY189" s="155" t="s">
        <v>171</v>
      </c>
    </row>
    <row r="190" spans="2:51" s="13" customFormat="1" x14ac:dyDescent="0.2">
      <c r="B190" s="161"/>
      <c r="D190" s="150" t="s">
        <v>182</v>
      </c>
      <c r="E190" s="162" t="s">
        <v>1</v>
      </c>
      <c r="F190" s="163" t="s">
        <v>183</v>
      </c>
      <c r="H190" s="164">
        <v>50.4</v>
      </c>
      <c r="I190" s="165"/>
      <c r="L190" s="161"/>
      <c r="M190" s="166"/>
      <c r="T190" s="167"/>
      <c r="AT190" s="162" t="s">
        <v>182</v>
      </c>
      <c r="AU190" s="162" t="s">
        <v>82</v>
      </c>
      <c r="AV190" s="13" t="s">
        <v>107</v>
      </c>
      <c r="AW190" s="13" t="s">
        <v>31</v>
      </c>
      <c r="AX190" s="13" t="s">
        <v>75</v>
      </c>
      <c r="AY190" s="162" t="s">
        <v>171</v>
      </c>
    </row>
    <row r="191" spans="2:51" s="15" customFormat="1" x14ac:dyDescent="0.2">
      <c r="B191" s="191"/>
      <c r="D191" s="150" t="s">
        <v>182</v>
      </c>
      <c r="E191" s="192" t="s">
        <v>1</v>
      </c>
      <c r="F191" s="193" t="s">
        <v>2022</v>
      </c>
      <c r="H191" s="192" t="s">
        <v>1</v>
      </c>
      <c r="I191" s="194"/>
      <c r="L191" s="191"/>
      <c r="M191" s="195"/>
      <c r="T191" s="196"/>
      <c r="AT191" s="192" t="s">
        <v>182</v>
      </c>
      <c r="AU191" s="192" t="s">
        <v>82</v>
      </c>
      <c r="AV191" s="15" t="s">
        <v>19</v>
      </c>
      <c r="AW191" s="15" t="s">
        <v>31</v>
      </c>
      <c r="AX191" s="15" t="s">
        <v>75</v>
      </c>
      <c r="AY191" s="192" t="s">
        <v>171</v>
      </c>
    </row>
    <row r="192" spans="2:51" s="12" customFormat="1" x14ac:dyDescent="0.2">
      <c r="B192" s="154"/>
      <c r="D192" s="150" t="s">
        <v>182</v>
      </c>
      <c r="E192" s="155" t="s">
        <v>1</v>
      </c>
      <c r="F192" s="156" t="s">
        <v>2023</v>
      </c>
      <c r="H192" s="157">
        <v>57.6</v>
      </c>
      <c r="I192" s="158"/>
      <c r="L192" s="154"/>
      <c r="M192" s="159"/>
      <c r="T192" s="160"/>
      <c r="AT192" s="155" t="s">
        <v>182</v>
      </c>
      <c r="AU192" s="155" t="s">
        <v>82</v>
      </c>
      <c r="AV192" s="12" t="s">
        <v>82</v>
      </c>
      <c r="AW192" s="12" t="s">
        <v>31</v>
      </c>
      <c r="AX192" s="12" t="s">
        <v>75</v>
      </c>
      <c r="AY192" s="155" t="s">
        <v>171</v>
      </c>
    </row>
    <row r="193" spans="2:65" s="12" customFormat="1" x14ac:dyDescent="0.2">
      <c r="B193" s="154"/>
      <c r="D193" s="150" t="s">
        <v>182</v>
      </c>
      <c r="E193" s="155" t="s">
        <v>1</v>
      </c>
      <c r="F193" s="156" t="s">
        <v>2024</v>
      </c>
      <c r="H193" s="157">
        <v>36</v>
      </c>
      <c r="I193" s="158"/>
      <c r="L193" s="154"/>
      <c r="M193" s="159"/>
      <c r="T193" s="160"/>
      <c r="AT193" s="155" t="s">
        <v>182</v>
      </c>
      <c r="AU193" s="155" t="s">
        <v>82</v>
      </c>
      <c r="AV193" s="12" t="s">
        <v>82</v>
      </c>
      <c r="AW193" s="12" t="s">
        <v>31</v>
      </c>
      <c r="AX193" s="12" t="s">
        <v>75</v>
      </c>
      <c r="AY193" s="155" t="s">
        <v>171</v>
      </c>
    </row>
    <row r="194" spans="2:65" s="15" customFormat="1" x14ac:dyDescent="0.2">
      <c r="B194" s="191"/>
      <c r="D194" s="150" t="s">
        <v>182</v>
      </c>
      <c r="E194" s="192" t="s">
        <v>1</v>
      </c>
      <c r="F194" s="193" t="s">
        <v>2025</v>
      </c>
      <c r="H194" s="192" t="s">
        <v>1</v>
      </c>
      <c r="I194" s="194"/>
      <c r="L194" s="191"/>
      <c r="M194" s="195"/>
      <c r="T194" s="196"/>
      <c r="AT194" s="192" t="s">
        <v>182</v>
      </c>
      <c r="AU194" s="192" t="s">
        <v>82</v>
      </c>
      <c r="AV194" s="15" t="s">
        <v>19</v>
      </c>
      <c r="AW194" s="15" t="s">
        <v>31</v>
      </c>
      <c r="AX194" s="15" t="s">
        <v>75</v>
      </c>
      <c r="AY194" s="192" t="s">
        <v>171</v>
      </c>
    </row>
    <row r="195" spans="2:65" s="12" customFormat="1" x14ac:dyDescent="0.2">
      <c r="B195" s="154"/>
      <c r="D195" s="150" t="s">
        <v>182</v>
      </c>
      <c r="E195" s="155" t="s">
        <v>1</v>
      </c>
      <c r="F195" s="156" t="s">
        <v>2026</v>
      </c>
      <c r="H195" s="157">
        <v>84</v>
      </c>
      <c r="I195" s="158"/>
      <c r="L195" s="154"/>
      <c r="M195" s="159"/>
      <c r="T195" s="160"/>
      <c r="AT195" s="155" t="s">
        <v>182</v>
      </c>
      <c r="AU195" s="155" t="s">
        <v>82</v>
      </c>
      <c r="AV195" s="12" t="s">
        <v>82</v>
      </c>
      <c r="AW195" s="12" t="s">
        <v>31</v>
      </c>
      <c r="AX195" s="12" t="s">
        <v>75</v>
      </c>
      <c r="AY195" s="155" t="s">
        <v>171</v>
      </c>
    </row>
    <row r="196" spans="2:65" s="12" customFormat="1" x14ac:dyDescent="0.2">
      <c r="B196" s="154"/>
      <c r="D196" s="150" t="s">
        <v>182</v>
      </c>
      <c r="E196" s="155" t="s">
        <v>1</v>
      </c>
      <c r="F196" s="156" t="s">
        <v>2027</v>
      </c>
      <c r="H196" s="157">
        <v>88</v>
      </c>
      <c r="I196" s="158"/>
      <c r="L196" s="154"/>
      <c r="M196" s="159"/>
      <c r="T196" s="160"/>
      <c r="AT196" s="155" t="s">
        <v>182</v>
      </c>
      <c r="AU196" s="155" t="s">
        <v>82</v>
      </c>
      <c r="AV196" s="12" t="s">
        <v>82</v>
      </c>
      <c r="AW196" s="12" t="s">
        <v>31</v>
      </c>
      <c r="AX196" s="12" t="s">
        <v>75</v>
      </c>
      <c r="AY196" s="155" t="s">
        <v>171</v>
      </c>
    </row>
    <row r="197" spans="2:65" s="15" customFormat="1" x14ac:dyDescent="0.2">
      <c r="B197" s="191"/>
      <c r="D197" s="150" t="s">
        <v>182</v>
      </c>
      <c r="E197" s="192" t="s">
        <v>1</v>
      </c>
      <c r="F197" s="193" t="s">
        <v>2028</v>
      </c>
      <c r="H197" s="192" t="s">
        <v>1</v>
      </c>
      <c r="I197" s="194"/>
      <c r="L197" s="191"/>
      <c r="M197" s="195"/>
      <c r="T197" s="196"/>
      <c r="AT197" s="192" t="s">
        <v>182</v>
      </c>
      <c r="AU197" s="192" t="s">
        <v>82</v>
      </c>
      <c r="AV197" s="15" t="s">
        <v>19</v>
      </c>
      <c r="AW197" s="15" t="s">
        <v>31</v>
      </c>
      <c r="AX197" s="15" t="s">
        <v>75</v>
      </c>
      <c r="AY197" s="192" t="s">
        <v>171</v>
      </c>
    </row>
    <row r="198" spans="2:65" s="12" customFormat="1" x14ac:dyDescent="0.2">
      <c r="B198" s="154"/>
      <c r="D198" s="150" t="s">
        <v>182</v>
      </c>
      <c r="E198" s="155" t="s">
        <v>1</v>
      </c>
      <c r="F198" s="156" t="s">
        <v>2029</v>
      </c>
      <c r="H198" s="157">
        <v>122.5</v>
      </c>
      <c r="I198" s="158"/>
      <c r="L198" s="154"/>
      <c r="M198" s="159"/>
      <c r="T198" s="160"/>
      <c r="AT198" s="155" t="s">
        <v>182</v>
      </c>
      <c r="AU198" s="155" t="s">
        <v>82</v>
      </c>
      <c r="AV198" s="12" t="s">
        <v>82</v>
      </c>
      <c r="AW198" s="12" t="s">
        <v>31</v>
      </c>
      <c r="AX198" s="12" t="s">
        <v>75</v>
      </c>
      <c r="AY198" s="155" t="s">
        <v>171</v>
      </c>
    </row>
    <row r="199" spans="2:65" s="14" customFormat="1" x14ac:dyDescent="0.2">
      <c r="B199" s="178"/>
      <c r="D199" s="150" t="s">
        <v>182</v>
      </c>
      <c r="E199" s="179" t="s">
        <v>1</v>
      </c>
      <c r="F199" s="180" t="s">
        <v>209</v>
      </c>
      <c r="H199" s="181">
        <v>1341.14</v>
      </c>
      <c r="I199" s="182"/>
      <c r="L199" s="178"/>
      <c r="M199" s="183"/>
      <c r="T199" s="184"/>
      <c r="AT199" s="179" t="s">
        <v>182</v>
      </c>
      <c r="AU199" s="179" t="s">
        <v>82</v>
      </c>
      <c r="AV199" s="14" t="s">
        <v>111</v>
      </c>
      <c r="AW199" s="14" t="s">
        <v>31</v>
      </c>
      <c r="AX199" s="14" t="s">
        <v>19</v>
      </c>
      <c r="AY199" s="179" t="s">
        <v>171</v>
      </c>
    </row>
    <row r="200" spans="2:65" s="1" customFormat="1" ht="44.25" customHeight="1" x14ac:dyDescent="0.2">
      <c r="B200" s="32"/>
      <c r="C200" s="137" t="s">
        <v>172</v>
      </c>
      <c r="D200" s="137" t="s">
        <v>174</v>
      </c>
      <c r="E200" s="138" t="s">
        <v>2030</v>
      </c>
      <c r="F200" s="139" t="s">
        <v>2031</v>
      </c>
      <c r="G200" s="140" t="s">
        <v>202</v>
      </c>
      <c r="H200" s="141">
        <v>11</v>
      </c>
      <c r="I200" s="142"/>
      <c r="J200" s="143">
        <f>ROUND(I200*H200,1)</f>
        <v>0</v>
      </c>
      <c r="K200" s="139" t="s">
        <v>178</v>
      </c>
      <c r="L200" s="32"/>
      <c r="M200" s="144" t="s">
        <v>1</v>
      </c>
      <c r="N200" s="145" t="s">
        <v>40</v>
      </c>
      <c r="P200" s="146">
        <f>O200*H200</f>
        <v>0</v>
      </c>
      <c r="Q200" s="146">
        <v>4.4000000000000003E-3</v>
      </c>
      <c r="R200" s="146">
        <f>Q200*H200</f>
        <v>4.8400000000000006E-2</v>
      </c>
      <c r="S200" s="146">
        <v>0</v>
      </c>
      <c r="T200" s="147">
        <f>S200*H200</f>
        <v>0</v>
      </c>
      <c r="AR200" s="148" t="s">
        <v>111</v>
      </c>
      <c r="AT200" s="148" t="s">
        <v>174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111</v>
      </c>
      <c r="BM200" s="148" t="s">
        <v>2032</v>
      </c>
    </row>
    <row r="201" spans="2:65" s="1" customFormat="1" ht="29.25" x14ac:dyDescent="0.2">
      <c r="B201" s="32"/>
      <c r="D201" s="150" t="s">
        <v>180</v>
      </c>
      <c r="F201" s="151" t="s">
        <v>2033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2" customFormat="1" x14ac:dyDescent="0.2">
      <c r="B202" s="154"/>
      <c r="D202" s="150" t="s">
        <v>182</v>
      </c>
      <c r="E202" s="155" t="s">
        <v>1</v>
      </c>
      <c r="F202" s="156" t="s">
        <v>2034</v>
      </c>
      <c r="H202" s="157">
        <v>11</v>
      </c>
      <c r="I202" s="158"/>
      <c r="L202" s="154"/>
      <c r="M202" s="159"/>
      <c r="T202" s="160"/>
      <c r="AT202" s="155" t="s">
        <v>182</v>
      </c>
      <c r="AU202" s="155" t="s">
        <v>82</v>
      </c>
      <c r="AV202" s="12" t="s">
        <v>82</v>
      </c>
      <c r="AW202" s="12" t="s">
        <v>31</v>
      </c>
      <c r="AX202" s="12" t="s">
        <v>19</v>
      </c>
      <c r="AY202" s="155" t="s">
        <v>171</v>
      </c>
    </row>
    <row r="203" spans="2:65" s="1" customFormat="1" ht="24.2" customHeight="1" x14ac:dyDescent="0.2">
      <c r="B203" s="32"/>
      <c r="C203" s="137" t="s">
        <v>214</v>
      </c>
      <c r="D203" s="137" t="s">
        <v>174</v>
      </c>
      <c r="E203" s="138" t="s">
        <v>2035</v>
      </c>
      <c r="F203" s="139" t="s">
        <v>2036</v>
      </c>
      <c r="G203" s="140" t="s">
        <v>177</v>
      </c>
      <c r="H203" s="141">
        <v>2530</v>
      </c>
      <c r="I203" s="142"/>
      <c r="J203" s="143">
        <f>ROUND(I203*H203,1)</f>
        <v>0</v>
      </c>
      <c r="K203" s="139" t="s">
        <v>178</v>
      </c>
      <c r="L203" s="32"/>
      <c r="M203" s="144" t="s">
        <v>1</v>
      </c>
      <c r="N203" s="145" t="s">
        <v>40</v>
      </c>
      <c r="P203" s="146">
        <f>O203*H203</f>
        <v>0</v>
      </c>
      <c r="Q203" s="146">
        <v>8.5132000000000003E-4</v>
      </c>
      <c r="R203" s="146">
        <f>Q203*H203</f>
        <v>2.1538396</v>
      </c>
      <c r="S203" s="146">
        <v>0</v>
      </c>
      <c r="T203" s="147">
        <f>S203*H203</f>
        <v>0</v>
      </c>
      <c r="AR203" s="148" t="s">
        <v>111</v>
      </c>
      <c r="AT203" s="148" t="s">
        <v>174</v>
      </c>
      <c r="AU203" s="148" t="s">
        <v>82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19</v>
      </c>
      <c r="BK203" s="149">
        <f>ROUND(I203*H203,1)</f>
        <v>0</v>
      </c>
      <c r="BL203" s="17" t="s">
        <v>111</v>
      </c>
      <c r="BM203" s="148" t="s">
        <v>2037</v>
      </c>
    </row>
    <row r="204" spans="2:65" s="1" customFormat="1" ht="19.5" x14ac:dyDescent="0.2">
      <c r="B204" s="32"/>
      <c r="D204" s="150" t="s">
        <v>180</v>
      </c>
      <c r="F204" s="151" t="s">
        <v>2038</v>
      </c>
      <c r="I204" s="152"/>
      <c r="L204" s="32"/>
      <c r="M204" s="153"/>
      <c r="T204" s="56"/>
      <c r="AT204" s="17" t="s">
        <v>180</v>
      </c>
      <c r="AU204" s="17" t="s">
        <v>82</v>
      </c>
    </row>
    <row r="205" spans="2:65" s="12" customFormat="1" x14ac:dyDescent="0.2">
      <c r="B205" s="154"/>
      <c r="D205" s="150" t="s">
        <v>182</v>
      </c>
      <c r="E205" s="155" t="s">
        <v>1</v>
      </c>
      <c r="F205" s="156" t="s">
        <v>2039</v>
      </c>
      <c r="H205" s="157">
        <v>400</v>
      </c>
      <c r="I205" s="158"/>
      <c r="L205" s="154"/>
      <c r="M205" s="159"/>
      <c r="T205" s="160"/>
      <c r="AT205" s="155" t="s">
        <v>182</v>
      </c>
      <c r="AU205" s="155" t="s">
        <v>82</v>
      </c>
      <c r="AV205" s="12" t="s">
        <v>82</v>
      </c>
      <c r="AW205" s="12" t="s">
        <v>31</v>
      </c>
      <c r="AX205" s="12" t="s">
        <v>75</v>
      </c>
      <c r="AY205" s="155" t="s">
        <v>171</v>
      </c>
    </row>
    <row r="206" spans="2:65" s="12" customFormat="1" x14ac:dyDescent="0.2">
      <c r="B206" s="154"/>
      <c r="D206" s="150" t="s">
        <v>182</v>
      </c>
      <c r="E206" s="155" t="s">
        <v>1</v>
      </c>
      <c r="F206" s="156" t="s">
        <v>2040</v>
      </c>
      <c r="H206" s="157">
        <v>200</v>
      </c>
      <c r="I206" s="158"/>
      <c r="L206" s="154"/>
      <c r="M206" s="159"/>
      <c r="T206" s="160"/>
      <c r="AT206" s="155" t="s">
        <v>182</v>
      </c>
      <c r="AU206" s="155" t="s">
        <v>82</v>
      </c>
      <c r="AV206" s="12" t="s">
        <v>82</v>
      </c>
      <c r="AW206" s="12" t="s">
        <v>31</v>
      </c>
      <c r="AX206" s="12" t="s">
        <v>75</v>
      </c>
      <c r="AY206" s="155" t="s">
        <v>171</v>
      </c>
    </row>
    <row r="207" spans="2:65" s="12" customFormat="1" x14ac:dyDescent="0.2">
      <c r="B207" s="154"/>
      <c r="D207" s="150" t="s">
        <v>182</v>
      </c>
      <c r="E207" s="155" t="s">
        <v>1</v>
      </c>
      <c r="F207" s="156" t="s">
        <v>2041</v>
      </c>
      <c r="H207" s="157">
        <v>600</v>
      </c>
      <c r="I207" s="158"/>
      <c r="L207" s="154"/>
      <c r="M207" s="159"/>
      <c r="T207" s="160"/>
      <c r="AT207" s="155" t="s">
        <v>182</v>
      </c>
      <c r="AU207" s="155" t="s">
        <v>82</v>
      </c>
      <c r="AV207" s="12" t="s">
        <v>82</v>
      </c>
      <c r="AW207" s="12" t="s">
        <v>31</v>
      </c>
      <c r="AX207" s="12" t="s">
        <v>75</v>
      </c>
      <c r="AY207" s="155" t="s">
        <v>171</v>
      </c>
    </row>
    <row r="208" spans="2:65" s="12" customFormat="1" x14ac:dyDescent="0.2">
      <c r="B208" s="154"/>
      <c r="D208" s="150" t="s">
        <v>182</v>
      </c>
      <c r="E208" s="155" t="s">
        <v>1</v>
      </c>
      <c r="F208" s="156" t="s">
        <v>2042</v>
      </c>
      <c r="H208" s="157">
        <v>150</v>
      </c>
      <c r="I208" s="158"/>
      <c r="L208" s="154"/>
      <c r="M208" s="159"/>
      <c r="T208" s="160"/>
      <c r="AT208" s="155" t="s">
        <v>182</v>
      </c>
      <c r="AU208" s="155" t="s">
        <v>82</v>
      </c>
      <c r="AV208" s="12" t="s">
        <v>82</v>
      </c>
      <c r="AW208" s="12" t="s">
        <v>31</v>
      </c>
      <c r="AX208" s="12" t="s">
        <v>75</v>
      </c>
      <c r="AY208" s="155" t="s">
        <v>171</v>
      </c>
    </row>
    <row r="209" spans="2:65" s="15" customFormat="1" x14ac:dyDescent="0.2">
      <c r="B209" s="191"/>
      <c r="D209" s="150" t="s">
        <v>182</v>
      </c>
      <c r="E209" s="192" t="s">
        <v>1</v>
      </c>
      <c r="F209" s="193" t="s">
        <v>2043</v>
      </c>
      <c r="H209" s="192" t="s">
        <v>1</v>
      </c>
      <c r="I209" s="194"/>
      <c r="L209" s="191"/>
      <c r="M209" s="195"/>
      <c r="T209" s="196"/>
      <c r="AT209" s="192" t="s">
        <v>182</v>
      </c>
      <c r="AU209" s="192" t="s">
        <v>82</v>
      </c>
      <c r="AV209" s="15" t="s">
        <v>19</v>
      </c>
      <c r="AW209" s="15" t="s">
        <v>31</v>
      </c>
      <c r="AX209" s="15" t="s">
        <v>75</v>
      </c>
      <c r="AY209" s="192" t="s">
        <v>171</v>
      </c>
    </row>
    <row r="210" spans="2:65" s="12" customFormat="1" x14ac:dyDescent="0.2">
      <c r="B210" s="154"/>
      <c r="D210" s="150" t="s">
        <v>182</v>
      </c>
      <c r="E210" s="155" t="s">
        <v>1</v>
      </c>
      <c r="F210" s="156" t="s">
        <v>2044</v>
      </c>
      <c r="H210" s="157">
        <v>120</v>
      </c>
      <c r="I210" s="158"/>
      <c r="L210" s="154"/>
      <c r="M210" s="159"/>
      <c r="T210" s="160"/>
      <c r="AT210" s="155" t="s">
        <v>182</v>
      </c>
      <c r="AU210" s="155" t="s">
        <v>82</v>
      </c>
      <c r="AV210" s="12" t="s">
        <v>82</v>
      </c>
      <c r="AW210" s="12" t="s">
        <v>31</v>
      </c>
      <c r="AX210" s="12" t="s">
        <v>75</v>
      </c>
      <c r="AY210" s="155" t="s">
        <v>171</v>
      </c>
    </row>
    <row r="211" spans="2:65" s="12" customFormat="1" x14ac:dyDescent="0.2">
      <c r="B211" s="154"/>
      <c r="D211" s="150" t="s">
        <v>182</v>
      </c>
      <c r="E211" s="155" t="s">
        <v>1</v>
      </c>
      <c r="F211" s="156" t="s">
        <v>2045</v>
      </c>
      <c r="H211" s="157">
        <v>80</v>
      </c>
      <c r="I211" s="158"/>
      <c r="L211" s="154"/>
      <c r="M211" s="159"/>
      <c r="T211" s="160"/>
      <c r="AT211" s="155" t="s">
        <v>182</v>
      </c>
      <c r="AU211" s="155" t="s">
        <v>82</v>
      </c>
      <c r="AV211" s="12" t="s">
        <v>82</v>
      </c>
      <c r="AW211" s="12" t="s">
        <v>31</v>
      </c>
      <c r="AX211" s="12" t="s">
        <v>75</v>
      </c>
      <c r="AY211" s="155" t="s">
        <v>171</v>
      </c>
    </row>
    <row r="212" spans="2:65" s="15" customFormat="1" x14ac:dyDescent="0.2">
      <c r="B212" s="191"/>
      <c r="D212" s="150" t="s">
        <v>182</v>
      </c>
      <c r="E212" s="192" t="s">
        <v>1</v>
      </c>
      <c r="F212" s="193" t="s">
        <v>2046</v>
      </c>
      <c r="H212" s="192" t="s">
        <v>1</v>
      </c>
      <c r="I212" s="194"/>
      <c r="L212" s="191"/>
      <c r="M212" s="195"/>
      <c r="T212" s="196"/>
      <c r="AT212" s="192" t="s">
        <v>182</v>
      </c>
      <c r="AU212" s="192" t="s">
        <v>82</v>
      </c>
      <c r="AV212" s="15" t="s">
        <v>19</v>
      </c>
      <c r="AW212" s="15" t="s">
        <v>31</v>
      </c>
      <c r="AX212" s="15" t="s">
        <v>75</v>
      </c>
      <c r="AY212" s="192" t="s">
        <v>171</v>
      </c>
    </row>
    <row r="213" spans="2:65" s="12" customFormat="1" x14ac:dyDescent="0.2">
      <c r="B213" s="154"/>
      <c r="D213" s="150" t="s">
        <v>182</v>
      </c>
      <c r="E213" s="155" t="s">
        <v>1</v>
      </c>
      <c r="F213" s="156" t="s">
        <v>2047</v>
      </c>
      <c r="H213" s="157">
        <v>980</v>
      </c>
      <c r="I213" s="158"/>
      <c r="L213" s="154"/>
      <c r="M213" s="159"/>
      <c r="T213" s="160"/>
      <c r="AT213" s="155" t="s">
        <v>182</v>
      </c>
      <c r="AU213" s="155" t="s">
        <v>82</v>
      </c>
      <c r="AV213" s="12" t="s">
        <v>82</v>
      </c>
      <c r="AW213" s="12" t="s">
        <v>31</v>
      </c>
      <c r="AX213" s="12" t="s">
        <v>75</v>
      </c>
      <c r="AY213" s="155" t="s">
        <v>171</v>
      </c>
    </row>
    <row r="214" spans="2:65" s="14" customFormat="1" x14ac:dyDescent="0.2">
      <c r="B214" s="178"/>
      <c r="D214" s="150" t="s">
        <v>182</v>
      </c>
      <c r="E214" s="179" t="s">
        <v>1</v>
      </c>
      <c r="F214" s="180" t="s">
        <v>209</v>
      </c>
      <c r="H214" s="181">
        <v>2530</v>
      </c>
      <c r="I214" s="182"/>
      <c r="L214" s="178"/>
      <c r="M214" s="183"/>
      <c r="T214" s="184"/>
      <c r="AT214" s="179" t="s">
        <v>182</v>
      </c>
      <c r="AU214" s="179" t="s">
        <v>82</v>
      </c>
      <c r="AV214" s="14" t="s">
        <v>111</v>
      </c>
      <c r="AW214" s="14" t="s">
        <v>31</v>
      </c>
      <c r="AX214" s="14" t="s">
        <v>19</v>
      </c>
      <c r="AY214" s="179" t="s">
        <v>171</v>
      </c>
    </row>
    <row r="215" spans="2:65" s="1" customFormat="1" ht="24.2" customHeight="1" x14ac:dyDescent="0.2">
      <c r="B215" s="32"/>
      <c r="C215" s="137" t="s">
        <v>196</v>
      </c>
      <c r="D215" s="137" t="s">
        <v>174</v>
      </c>
      <c r="E215" s="138" t="s">
        <v>2048</v>
      </c>
      <c r="F215" s="139" t="s">
        <v>2049</v>
      </c>
      <c r="G215" s="140" t="s">
        <v>177</v>
      </c>
      <c r="H215" s="141">
        <v>2530</v>
      </c>
      <c r="I215" s="142"/>
      <c r="J215" s="143">
        <f>ROUND(I215*H215,1)</f>
        <v>0</v>
      </c>
      <c r="K215" s="139" t="s">
        <v>178</v>
      </c>
      <c r="L215" s="32"/>
      <c r="M215" s="144" t="s">
        <v>1</v>
      </c>
      <c r="N215" s="145" t="s">
        <v>40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111</v>
      </c>
      <c r="AT215" s="148" t="s">
        <v>174</v>
      </c>
      <c r="AU215" s="148" t="s">
        <v>82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19</v>
      </c>
      <c r="BK215" s="149">
        <f>ROUND(I215*H215,1)</f>
        <v>0</v>
      </c>
      <c r="BL215" s="17" t="s">
        <v>111</v>
      </c>
      <c r="BM215" s="148" t="s">
        <v>2050</v>
      </c>
    </row>
    <row r="216" spans="2:65" s="1" customFormat="1" ht="29.25" x14ac:dyDescent="0.2">
      <c r="B216" s="32"/>
      <c r="D216" s="150" t="s">
        <v>180</v>
      </c>
      <c r="F216" s="151" t="s">
        <v>2051</v>
      </c>
      <c r="I216" s="152"/>
      <c r="L216" s="32"/>
      <c r="M216" s="153"/>
      <c r="T216" s="56"/>
      <c r="AT216" s="17" t="s">
        <v>180</v>
      </c>
      <c r="AU216" s="17" t="s">
        <v>82</v>
      </c>
    </row>
    <row r="217" spans="2:65" s="1" customFormat="1" ht="37.9" customHeight="1" x14ac:dyDescent="0.2">
      <c r="B217" s="32"/>
      <c r="C217" s="137" t="s">
        <v>226</v>
      </c>
      <c r="D217" s="137" t="s">
        <v>174</v>
      </c>
      <c r="E217" s="138" t="s">
        <v>806</v>
      </c>
      <c r="F217" s="139" t="s">
        <v>807</v>
      </c>
      <c r="G217" s="140" t="s">
        <v>793</v>
      </c>
      <c r="H217" s="141">
        <v>2015.2750000000001</v>
      </c>
      <c r="I217" s="142"/>
      <c r="J217" s="143">
        <f>ROUND(I217*H217,1)</f>
        <v>0</v>
      </c>
      <c r="K217" s="139" t="s">
        <v>178</v>
      </c>
      <c r="L217" s="32"/>
      <c r="M217" s="144" t="s">
        <v>1</v>
      </c>
      <c r="N217" s="145" t="s">
        <v>40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111</v>
      </c>
      <c r="AT217" s="148" t="s">
        <v>174</v>
      </c>
      <c r="AU217" s="148" t="s">
        <v>82</v>
      </c>
      <c r="AY217" s="17" t="s">
        <v>171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19</v>
      </c>
      <c r="BK217" s="149">
        <f>ROUND(I217*H217,1)</f>
        <v>0</v>
      </c>
      <c r="BL217" s="17" t="s">
        <v>111</v>
      </c>
      <c r="BM217" s="148" t="s">
        <v>2052</v>
      </c>
    </row>
    <row r="218" spans="2:65" s="1" customFormat="1" ht="39" x14ac:dyDescent="0.2">
      <c r="B218" s="32"/>
      <c r="D218" s="150" t="s">
        <v>180</v>
      </c>
      <c r="F218" s="151" t="s">
        <v>809</v>
      </c>
      <c r="I218" s="152"/>
      <c r="L218" s="32"/>
      <c r="M218" s="153"/>
      <c r="T218" s="56"/>
      <c r="AT218" s="17" t="s">
        <v>180</v>
      </c>
      <c r="AU218" s="17" t="s">
        <v>82</v>
      </c>
    </row>
    <row r="219" spans="2:65" s="12" customFormat="1" x14ac:dyDescent="0.2">
      <c r="B219" s="154"/>
      <c r="D219" s="150" t="s">
        <v>182</v>
      </c>
      <c r="E219" s="155" t="s">
        <v>1</v>
      </c>
      <c r="F219" s="156" t="s">
        <v>2053</v>
      </c>
      <c r="H219" s="157">
        <v>2015.2750000000001</v>
      </c>
      <c r="I219" s="158"/>
      <c r="L219" s="154"/>
      <c r="M219" s="159"/>
      <c r="T219" s="160"/>
      <c r="AT219" s="155" t="s">
        <v>182</v>
      </c>
      <c r="AU219" s="155" t="s">
        <v>82</v>
      </c>
      <c r="AV219" s="12" t="s">
        <v>82</v>
      </c>
      <c r="AW219" s="12" t="s">
        <v>31</v>
      </c>
      <c r="AX219" s="12" t="s">
        <v>19</v>
      </c>
      <c r="AY219" s="155" t="s">
        <v>171</v>
      </c>
    </row>
    <row r="220" spans="2:65" s="1" customFormat="1" ht="37.9" customHeight="1" x14ac:dyDescent="0.2">
      <c r="B220" s="32"/>
      <c r="C220" s="137" t="s">
        <v>231</v>
      </c>
      <c r="D220" s="137" t="s">
        <v>174</v>
      </c>
      <c r="E220" s="138" t="s">
        <v>810</v>
      </c>
      <c r="F220" s="139" t="s">
        <v>811</v>
      </c>
      <c r="G220" s="140" t="s">
        <v>793</v>
      </c>
      <c r="H220" s="141">
        <v>10076.375</v>
      </c>
      <c r="I220" s="142"/>
      <c r="J220" s="143">
        <f>ROUND(I220*H220,1)</f>
        <v>0</v>
      </c>
      <c r="K220" s="139" t="s">
        <v>178</v>
      </c>
      <c r="L220" s="32"/>
      <c r="M220" s="144" t="s">
        <v>1</v>
      </c>
      <c r="N220" s="145" t="s">
        <v>40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111</v>
      </c>
      <c r="AT220" s="148" t="s">
        <v>174</v>
      </c>
      <c r="AU220" s="148" t="s">
        <v>82</v>
      </c>
      <c r="AY220" s="17" t="s">
        <v>171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19</v>
      </c>
      <c r="BK220" s="149">
        <f>ROUND(I220*H220,1)</f>
        <v>0</v>
      </c>
      <c r="BL220" s="17" t="s">
        <v>111</v>
      </c>
      <c r="BM220" s="148" t="s">
        <v>2054</v>
      </c>
    </row>
    <row r="221" spans="2:65" s="1" customFormat="1" ht="48.75" x14ac:dyDescent="0.2">
      <c r="B221" s="32"/>
      <c r="D221" s="150" t="s">
        <v>180</v>
      </c>
      <c r="F221" s="151" t="s">
        <v>813</v>
      </c>
      <c r="I221" s="152"/>
      <c r="L221" s="32"/>
      <c r="M221" s="153"/>
      <c r="T221" s="56"/>
      <c r="AT221" s="17" t="s">
        <v>180</v>
      </c>
      <c r="AU221" s="17" t="s">
        <v>82</v>
      </c>
    </row>
    <row r="222" spans="2:65" s="12" customFormat="1" x14ac:dyDescent="0.2">
      <c r="B222" s="154"/>
      <c r="D222" s="150" t="s">
        <v>182</v>
      </c>
      <c r="E222" s="155" t="s">
        <v>1</v>
      </c>
      <c r="F222" s="156" t="s">
        <v>2055</v>
      </c>
      <c r="H222" s="157">
        <v>10076.375</v>
      </c>
      <c r="I222" s="158"/>
      <c r="L222" s="154"/>
      <c r="M222" s="159"/>
      <c r="T222" s="160"/>
      <c r="AT222" s="155" t="s">
        <v>182</v>
      </c>
      <c r="AU222" s="155" t="s">
        <v>82</v>
      </c>
      <c r="AV222" s="12" t="s">
        <v>82</v>
      </c>
      <c r="AW222" s="12" t="s">
        <v>31</v>
      </c>
      <c r="AX222" s="12" t="s">
        <v>19</v>
      </c>
      <c r="AY222" s="155" t="s">
        <v>171</v>
      </c>
    </row>
    <row r="223" spans="2:65" s="1" customFormat="1" ht="33" customHeight="1" x14ac:dyDescent="0.2">
      <c r="B223" s="32"/>
      <c r="C223" s="137" t="s">
        <v>235</v>
      </c>
      <c r="D223" s="137" t="s">
        <v>174</v>
      </c>
      <c r="E223" s="138" t="s">
        <v>823</v>
      </c>
      <c r="F223" s="139" t="s">
        <v>824</v>
      </c>
      <c r="G223" s="140" t="s">
        <v>324</v>
      </c>
      <c r="H223" s="141">
        <v>3655</v>
      </c>
      <c r="I223" s="142"/>
      <c r="J223" s="143">
        <f>ROUND(I223*H223,1)</f>
        <v>0</v>
      </c>
      <c r="K223" s="139" t="s">
        <v>178</v>
      </c>
      <c r="L223" s="32"/>
      <c r="M223" s="144" t="s">
        <v>1</v>
      </c>
      <c r="N223" s="145" t="s">
        <v>40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111</v>
      </c>
      <c r="AT223" s="148" t="s">
        <v>174</v>
      </c>
      <c r="AU223" s="148" t="s">
        <v>82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19</v>
      </c>
      <c r="BK223" s="149">
        <f>ROUND(I223*H223,1)</f>
        <v>0</v>
      </c>
      <c r="BL223" s="17" t="s">
        <v>111</v>
      </c>
      <c r="BM223" s="148" t="s">
        <v>2056</v>
      </c>
    </row>
    <row r="224" spans="2:65" s="1" customFormat="1" ht="29.25" x14ac:dyDescent="0.2">
      <c r="B224" s="32"/>
      <c r="D224" s="150" t="s">
        <v>180</v>
      </c>
      <c r="F224" s="151" t="s">
        <v>826</v>
      </c>
      <c r="I224" s="152"/>
      <c r="L224" s="32"/>
      <c r="M224" s="153"/>
      <c r="T224" s="56"/>
      <c r="AT224" s="17" t="s">
        <v>180</v>
      </c>
      <c r="AU224" s="17" t="s">
        <v>82</v>
      </c>
    </row>
    <row r="225" spans="2:65" s="12" customFormat="1" x14ac:dyDescent="0.2">
      <c r="B225" s="154"/>
      <c r="D225" s="150" t="s">
        <v>182</v>
      </c>
      <c r="E225" s="155" t="s">
        <v>1</v>
      </c>
      <c r="F225" s="156" t="s">
        <v>2057</v>
      </c>
      <c r="H225" s="157">
        <v>3655</v>
      </c>
      <c r="I225" s="158"/>
      <c r="L225" s="154"/>
      <c r="M225" s="159"/>
      <c r="T225" s="160"/>
      <c r="AT225" s="155" t="s">
        <v>182</v>
      </c>
      <c r="AU225" s="155" t="s">
        <v>82</v>
      </c>
      <c r="AV225" s="12" t="s">
        <v>82</v>
      </c>
      <c r="AW225" s="12" t="s">
        <v>31</v>
      </c>
      <c r="AX225" s="12" t="s">
        <v>19</v>
      </c>
      <c r="AY225" s="155" t="s">
        <v>171</v>
      </c>
    </row>
    <row r="226" spans="2:65" s="1" customFormat="1" ht="24.2" customHeight="1" x14ac:dyDescent="0.2">
      <c r="B226" s="32"/>
      <c r="C226" s="137" t="s">
        <v>251</v>
      </c>
      <c r="D226" s="137" t="s">
        <v>174</v>
      </c>
      <c r="E226" s="138" t="s">
        <v>1781</v>
      </c>
      <c r="F226" s="139" t="s">
        <v>1782</v>
      </c>
      <c r="G226" s="140" t="s">
        <v>793</v>
      </c>
      <c r="H226" s="141">
        <v>994.26</v>
      </c>
      <c r="I226" s="142"/>
      <c r="J226" s="143">
        <f>ROUND(I226*H226,1)</f>
        <v>0</v>
      </c>
      <c r="K226" s="139" t="s">
        <v>178</v>
      </c>
      <c r="L226" s="32"/>
      <c r="M226" s="144" t="s">
        <v>1</v>
      </c>
      <c r="N226" s="145" t="s">
        <v>40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111</v>
      </c>
      <c r="AT226" s="148" t="s">
        <v>174</v>
      </c>
      <c r="AU226" s="148" t="s">
        <v>82</v>
      </c>
      <c r="AY226" s="17" t="s">
        <v>171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19</v>
      </c>
      <c r="BK226" s="149">
        <f>ROUND(I226*H226,1)</f>
        <v>0</v>
      </c>
      <c r="BL226" s="17" t="s">
        <v>111</v>
      </c>
      <c r="BM226" s="148" t="s">
        <v>2058</v>
      </c>
    </row>
    <row r="227" spans="2:65" s="1" customFormat="1" ht="29.25" x14ac:dyDescent="0.2">
      <c r="B227" s="32"/>
      <c r="D227" s="150" t="s">
        <v>180</v>
      </c>
      <c r="F227" s="151" t="s">
        <v>1784</v>
      </c>
      <c r="I227" s="152"/>
      <c r="L227" s="32"/>
      <c r="M227" s="153"/>
      <c r="T227" s="56"/>
      <c r="AT227" s="17" t="s">
        <v>180</v>
      </c>
      <c r="AU227" s="17" t="s">
        <v>82</v>
      </c>
    </row>
    <row r="228" spans="2:65" s="15" customFormat="1" x14ac:dyDescent="0.2">
      <c r="B228" s="191"/>
      <c r="D228" s="150" t="s">
        <v>182</v>
      </c>
      <c r="E228" s="192" t="s">
        <v>1</v>
      </c>
      <c r="F228" s="193" t="s">
        <v>1993</v>
      </c>
      <c r="H228" s="192" t="s">
        <v>1</v>
      </c>
      <c r="I228" s="194"/>
      <c r="L228" s="191"/>
      <c r="M228" s="195"/>
      <c r="T228" s="196"/>
      <c r="AT228" s="192" t="s">
        <v>182</v>
      </c>
      <c r="AU228" s="192" t="s">
        <v>82</v>
      </c>
      <c r="AV228" s="15" t="s">
        <v>19</v>
      </c>
      <c r="AW228" s="15" t="s">
        <v>31</v>
      </c>
      <c r="AX228" s="15" t="s">
        <v>75</v>
      </c>
      <c r="AY228" s="192" t="s">
        <v>171</v>
      </c>
    </row>
    <row r="229" spans="2:65" s="15" customFormat="1" x14ac:dyDescent="0.2">
      <c r="B229" s="191"/>
      <c r="D229" s="150" t="s">
        <v>182</v>
      </c>
      <c r="E229" s="192" t="s">
        <v>1</v>
      </c>
      <c r="F229" s="193" t="s">
        <v>2059</v>
      </c>
      <c r="H229" s="192" t="s">
        <v>1</v>
      </c>
      <c r="I229" s="194"/>
      <c r="L229" s="191"/>
      <c r="M229" s="195"/>
      <c r="T229" s="196"/>
      <c r="AT229" s="192" t="s">
        <v>182</v>
      </c>
      <c r="AU229" s="192" t="s">
        <v>82</v>
      </c>
      <c r="AV229" s="15" t="s">
        <v>19</v>
      </c>
      <c r="AW229" s="15" t="s">
        <v>31</v>
      </c>
      <c r="AX229" s="15" t="s">
        <v>75</v>
      </c>
      <c r="AY229" s="192" t="s">
        <v>171</v>
      </c>
    </row>
    <row r="230" spans="2:65" s="12" customFormat="1" x14ac:dyDescent="0.2">
      <c r="B230" s="154"/>
      <c r="D230" s="150" t="s">
        <v>182</v>
      </c>
      <c r="E230" s="155" t="s">
        <v>1</v>
      </c>
      <c r="F230" s="156" t="s">
        <v>2060</v>
      </c>
      <c r="H230" s="157">
        <v>11.52</v>
      </c>
      <c r="I230" s="158"/>
      <c r="L230" s="154"/>
      <c r="M230" s="159"/>
      <c r="T230" s="160"/>
      <c r="AT230" s="155" t="s">
        <v>182</v>
      </c>
      <c r="AU230" s="155" t="s">
        <v>82</v>
      </c>
      <c r="AV230" s="12" t="s">
        <v>82</v>
      </c>
      <c r="AW230" s="12" t="s">
        <v>31</v>
      </c>
      <c r="AX230" s="12" t="s">
        <v>75</v>
      </c>
      <c r="AY230" s="155" t="s">
        <v>171</v>
      </c>
    </row>
    <row r="231" spans="2:65" s="12" customFormat="1" x14ac:dyDescent="0.2">
      <c r="B231" s="154"/>
      <c r="D231" s="150" t="s">
        <v>182</v>
      </c>
      <c r="E231" s="155" t="s">
        <v>1</v>
      </c>
      <c r="F231" s="156" t="s">
        <v>2061</v>
      </c>
      <c r="H231" s="157">
        <v>2</v>
      </c>
      <c r="I231" s="158"/>
      <c r="L231" s="154"/>
      <c r="M231" s="159"/>
      <c r="T231" s="160"/>
      <c r="AT231" s="155" t="s">
        <v>182</v>
      </c>
      <c r="AU231" s="155" t="s">
        <v>82</v>
      </c>
      <c r="AV231" s="12" t="s">
        <v>82</v>
      </c>
      <c r="AW231" s="12" t="s">
        <v>31</v>
      </c>
      <c r="AX231" s="12" t="s">
        <v>75</v>
      </c>
      <c r="AY231" s="155" t="s">
        <v>171</v>
      </c>
    </row>
    <row r="232" spans="2:65" s="15" customFormat="1" x14ac:dyDescent="0.2">
      <c r="B232" s="191"/>
      <c r="D232" s="150" t="s">
        <v>182</v>
      </c>
      <c r="E232" s="192" t="s">
        <v>1</v>
      </c>
      <c r="F232" s="193" t="s">
        <v>2062</v>
      </c>
      <c r="H232" s="192" t="s">
        <v>1</v>
      </c>
      <c r="I232" s="194"/>
      <c r="L232" s="191"/>
      <c r="M232" s="195"/>
      <c r="T232" s="196"/>
      <c r="AT232" s="192" t="s">
        <v>182</v>
      </c>
      <c r="AU232" s="192" t="s">
        <v>82</v>
      </c>
      <c r="AV232" s="15" t="s">
        <v>19</v>
      </c>
      <c r="AW232" s="15" t="s">
        <v>31</v>
      </c>
      <c r="AX232" s="15" t="s">
        <v>75</v>
      </c>
      <c r="AY232" s="192" t="s">
        <v>171</v>
      </c>
    </row>
    <row r="233" spans="2:65" s="12" customFormat="1" x14ac:dyDescent="0.2">
      <c r="B233" s="154"/>
      <c r="D233" s="150" t="s">
        <v>182</v>
      </c>
      <c r="E233" s="155" t="s">
        <v>1</v>
      </c>
      <c r="F233" s="156" t="s">
        <v>2063</v>
      </c>
      <c r="H233" s="157">
        <v>14.04</v>
      </c>
      <c r="I233" s="158"/>
      <c r="L233" s="154"/>
      <c r="M233" s="159"/>
      <c r="T233" s="160"/>
      <c r="AT233" s="155" t="s">
        <v>182</v>
      </c>
      <c r="AU233" s="155" t="s">
        <v>82</v>
      </c>
      <c r="AV233" s="12" t="s">
        <v>82</v>
      </c>
      <c r="AW233" s="12" t="s">
        <v>31</v>
      </c>
      <c r="AX233" s="12" t="s">
        <v>75</v>
      </c>
      <c r="AY233" s="155" t="s">
        <v>171</v>
      </c>
    </row>
    <row r="234" spans="2:65" s="12" customFormat="1" x14ac:dyDescent="0.2">
      <c r="B234" s="154"/>
      <c r="D234" s="150" t="s">
        <v>182</v>
      </c>
      <c r="E234" s="155" t="s">
        <v>1</v>
      </c>
      <c r="F234" s="156" t="s">
        <v>2064</v>
      </c>
      <c r="H234" s="157">
        <v>2</v>
      </c>
      <c r="I234" s="158"/>
      <c r="L234" s="154"/>
      <c r="M234" s="159"/>
      <c r="T234" s="160"/>
      <c r="AT234" s="155" t="s">
        <v>182</v>
      </c>
      <c r="AU234" s="155" t="s">
        <v>82</v>
      </c>
      <c r="AV234" s="12" t="s">
        <v>82</v>
      </c>
      <c r="AW234" s="12" t="s">
        <v>31</v>
      </c>
      <c r="AX234" s="12" t="s">
        <v>75</v>
      </c>
      <c r="AY234" s="155" t="s">
        <v>171</v>
      </c>
    </row>
    <row r="235" spans="2:65" s="15" customFormat="1" x14ac:dyDescent="0.2">
      <c r="B235" s="191"/>
      <c r="D235" s="150" t="s">
        <v>182</v>
      </c>
      <c r="E235" s="192" t="s">
        <v>1</v>
      </c>
      <c r="F235" s="193" t="s">
        <v>2065</v>
      </c>
      <c r="H235" s="192" t="s">
        <v>1</v>
      </c>
      <c r="I235" s="194"/>
      <c r="L235" s="191"/>
      <c r="M235" s="195"/>
      <c r="T235" s="196"/>
      <c r="AT235" s="192" t="s">
        <v>182</v>
      </c>
      <c r="AU235" s="192" t="s">
        <v>82</v>
      </c>
      <c r="AV235" s="15" t="s">
        <v>19</v>
      </c>
      <c r="AW235" s="15" t="s">
        <v>31</v>
      </c>
      <c r="AX235" s="15" t="s">
        <v>75</v>
      </c>
      <c r="AY235" s="192" t="s">
        <v>171</v>
      </c>
    </row>
    <row r="236" spans="2:65" s="12" customFormat="1" x14ac:dyDescent="0.2">
      <c r="B236" s="154"/>
      <c r="D236" s="150" t="s">
        <v>182</v>
      </c>
      <c r="E236" s="155" t="s">
        <v>1</v>
      </c>
      <c r="F236" s="156" t="s">
        <v>2066</v>
      </c>
      <c r="H236" s="157">
        <v>18.72</v>
      </c>
      <c r="I236" s="158"/>
      <c r="L236" s="154"/>
      <c r="M236" s="159"/>
      <c r="T236" s="160"/>
      <c r="AT236" s="155" t="s">
        <v>182</v>
      </c>
      <c r="AU236" s="155" t="s">
        <v>82</v>
      </c>
      <c r="AV236" s="12" t="s">
        <v>82</v>
      </c>
      <c r="AW236" s="12" t="s">
        <v>31</v>
      </c>
      <c r="AX236" s="12" t="s">
        <v>75</v>
      </c>
      <c r="AY236" s="155" t="s">
        <v>171</v>
      </c>
    </row>
    <row r="237" spans="2:65" s="12" customFormat="1" x14ac:dyDescent="0.2">
      <c r="B237" s="154"/>
      <c r="D237" s="150" t="s">
        <v>182</v>
      </c>
      <c r="E237" s="155" t="s">
        <v>1</v>
      </c>
      <c r="F237" s="156" t="s">
        <v>2067</v>
      </c>
      <c r="H237" s="157">
        <v>6</v>
      </c>
      <c r="I237" s="158"/>
      <c r="L237" s="154"/>
      <c r="M237" s="159"/>
      <c r="T237" s="160"/>
      <c r="AT237" s="155" t="s">
        <v>182</v>
      </c>
      <c r="AU237" s="155" t="s">
        <v>82</v>
      </c>
      <c r="AV237" s="12" t="s">
        <v>82</v>
      </c>
      <c r="AW237" s="12" t="s">
        <v>31</v>
      </c>
      <c r="AX237" s="12" t="s">
        <v>75</v>
      </c>
      <c r="AY237" s="155" t="s">
        <v>171</v>
      </c>
    </row>
    <row r="238" spans="2:65" s="15" customFormat="1" x14ac:dyDescent="0.2">
      <c r="B238" s="191"/>
      <c r="D238" s="150" t="s">
        <v>182</v>
      </c>
      <c r="E238" s="192" t="s">
        <v>1</v>
      </c>
      <c r="F238" s="193" t="s">
        <v>2002</v>
      </c>
      <c r="H238" s="192" t="s">
        <v>1</v>
      </c>
      <c r="I238" s="194"/>
      <c r="L238" s="191"/>
      <c r="M238" s="195"/>
      <c r="T238" s="196"/>
      <c r="AT238" s="192" t="s">
        <v>182</v>
      </c>
      <c r="AU238" s="192" t="s">
        <v>82</v>
      </c>
      <c r="AV238" s="15" t="s">
        <v>19</v>
      </c>
      <c r="AW238" s="15" t="s">
        <v>31</v>
      </c>
      <c r="AX238" s="15" t="s">
        <v>75</v>
      </c>
      <c r="AY238" s="192" t="s">
        <v>171</v>
      </c>
    </row>
    <row r="239" spans="2:65" s="12" customFormat="1" x14ac:dyDescent="0.2">
      <c r="B239" s="154"/>
      <c r="D239" s="150" t="s">
        <v>182</v>
      </c>
      <c r="E239" s="155" t="s">
        <v>1</v>
      </c>
      <c r="F239" s="156" t="s">
        <v>2068</v>
      </c>
      <c r="H239" s="157">
        <v>16.8</v>
      </c>
      <c r="I239" s="158"/>
      <c r="L239" s="154"/>
      <c r="M239" s="159"/>
      <c r="T239" s="160"/>
      <c r="AT239" s="155" t="s">
        <v>182</v>
      </c>
      <c r="AU239" s="155" t="s">
        <v>82</v>
      </c>
      <c r="AV239" s="12" t="s">
        <v>82</v>
      </c>
      <c r="AW239" s="12" t="s">
        <v>31</v>
      </c>
      <c r="AX239" s="12" t="s">
        <v>75</v>
      </c>
      <c r="AY239" s="155" t="s">
        <v>171</v>
      </c>
    </row>
    <row r="240" spans="2:65" s="15" customFormat="1" x14ac:dyDescent="0.2">
      <c r="B240" s="191"/>
      <c r="D240" s="150" t="s">
        <v>182</v>
      </c>
      <c r="E240" s="192" t="s">
        <v>1</v>
      </c>
      <c r="F240" s="193" t="s">
        <v>2069</v>
      </c>
      <c r="H240" s="192" t="s">
        <v>1</v>
      </c>
      <c r="I240" s="194"/>
      <c r="L240" s="191"/>
      <c r="M240" s="195"/>
      <c r="T240" s="196"/>
      <c r="AT240" s="192" t="s">
        <v>182</v>
      </c>
      <c r="AU240" s="192" t="s">
        <v>82</v>
      </c>
      <c r="AV240" s="15" t="s">
        <v>19</v>
      </c>
      <c r="AW240" s="15" t="s">
        <v>31</v>
      </c>
      <c r="AX240" s="15" t="s">
        <v>75</v>
      </c>
      <c r="AY240" s="192" t="s">
        <v>171</v>
      </c>
    </row>
    <row r="241" spans="2:51" s="12" customFormat="1" x14ac:dyDescent="0.2">
      <c r="B241" s="154"/>
      <c r="D241" s="150" t="s">
        <v>182</v>
      </c>
      <c r="E241" s="155" t="s">
        <v>1</v>
      </c>
      <c r="F241" s="156" t="s">
        <v>2070</v>
      </c>
      <c r="H241" s="157">
        <v>49</v>
      </c>
      <c r="I241" s="158"/>
      <c r="L241" s="154"/>
      <c r="M241" s="159"/>
      <c r="T241" s="160"/>
      <c r="AT241" s="155" t="s">
        <v>182</v>
      </c>
      <c r="AU241" s="155" t="s">
        <v>82</v>
      </c>
      <c r="AV241" s="12" t="s">
        <v>82</v>
      </c>
      <c r="AW241" s="12" t="s">
        <v>31</v>
      </c>
      <c r="AX241" s="12" t="s">
        <v>75</v>
      </c>
      <c r="AY241" s="155" t="s">
        <v>171</v>
      </c>
    </row>
    <row r="242" spans="2:51" s="15" customFormat="1" x14ac:dyDescent="0.2">
      <c r="B242" s="191"/>
      <c r="D242" s="150" t="s">
        <v>182</v>
      </c>
      <c r="E242" s="192" t="s">
        <v>1</v>
      </c>
      <c r="F242" s="193" t="s">
        <v>2071</v>
      </c>
      <c r="H242" s="192" t="s">
        <v>1</v>
      </c>
      <c r="I242" s="194"/>
      <c r="L242" s="191"/>
      <c r="M242" s="195"/>
      <c r="T242" s="196"/>
      <c r="AT242" s="192" t="s">
        <v>182</v>
      </c>
      <c r="AU242" s="192" t="s">
        <v>82</v>
      </c>
      <c r="AV242" s="15" t="s">
        <v>19</v>
      </c>
      <c r="AW242" s="15" t="s">
        <v>31</v>
      </c>
      <c r="AX242" s="15" t="s">
        <v>75</v>
      </c>
      <c r="AY242" s="192" t="s">
        <v>171</v>
      </c>
    </row>
    <row r="243" spans="2:51" s="12" customFormat="1" x14ac:dyDescent="0.2">
      <c r="B243" s="154"/>
      <c r="D243" s="150" t="s">
        <v>182</v>
      </c>
      <c r="E243" s="155" t="s">
        <v>1</v>
      </c>
      <c r="F243" s="156" t="s">
        <v>2072</v>
      </c>
      <c r="H243" s="157">
        <v>165.6</v>
      </c>
      <c r="I243" s="158"/>
      <c r="L243" s="154"/>
      <c r="M243" s="159"/>
      <c r="T243" s="160"/>
      <c r="AT243" s="155" t="s">
        <v>182</v>
      </c>
      <c r="AU243" s="155" t="s">
        <v>82</v>
      </c>
      <c r="AV243" s="12" t="s">
        <v>82</v>
      </c>
      <c r="AW243" s="12" t="s">
        <v>31</v>
      </c>
      <c r="AX243" s="12" t="s">
        <v>75</v>
      </c>
      <c r="AY243" s="155" t="s">
        <v>171</v>
      </c>
    </row>
    <row r="244" spans="2:51" s="15" customFormat="1" x14ac:dyDescent="0.2">
      <c r="B244" s="191"/>
      <c r="D244" s="150" t="s">
        <v>182</v>
      </c>
      <c r="E244" s="192" t="s">
        <v>1</v>
      </c>
      <c r="F244" s="193" t="s">
        <v>2006</v>
      </c>
      <c r="H244" s="192" t="s">
        <v>1</v>
      </c>
      <c r="I244" s="194"/>
      <c r="L244" s="191"/>
      <c r="M244" s="195"/>
      <c r="T244" s="196"/>
      <c r="AT244" s="192" t="s">
        <v>182</v>
      </c>
      <c r="AU244" s="192" t="s">
        <v>82</v>
      </c>
      <c r="AV244" s="15" t="s">
        <v>19</v>
      </c>
      <c r="AW244" s="15" t="s">
        <v>31</v>
      </c>
      <c r="AX244" s="15" t="s">
        <v>75</v>
      </c>
      <c r="AY244" s="192" t="s">
        <v>171</v>
      </c>
    </row>
    <row r="245" spans="2:51" s="12" customFormat="1" x14ac:dyDescent="0.2">
      <c r="B245" s="154"/>
      <c r="D245" s="150" t="s">
        <v>182</v>
      </c>
      <c r="E245" s="155" t="s">
        <v>1</v>
      </c>
      <c r="F245" s="156" t="s">
        <v>2073</v>
      </c>
      <c r="H245" s="157">
        <v>42.24</v>
      </c>
      <c r="I245" s="158"/>
      <c r="L245" s="154"/>
      <c r="M245" s="159"/>
      <c r="T245" s="160"/>
      <c r="AT245" s="155" t="s">
        <v>182</v>
      </c>
      <c r="AU245" s="155" t="s">
        <v>82</v>
      </c>
      <c r="AV245" s="12" t="s">
        <v>82</v>
      </c>
      <c r="AW245" s="12" t="s">
        <v>31</v>
      </c>
      <c r="AX245" s="12" t="s">
        <v>75</v>
      </c>
      <c r="AY245" s="155" t="s">
        <v>171</v>
      </c>
    </row>
    <row r="246" spans="2:51" s="15" customFormat="1" x14ac:dyDescent="0.2">
      <c r="B246" s="191"/>
      <c r="D246" s="150" t="s">
        <v>182</v>
      </c>
      <c r="E246" s="192" t="s">
        <v>1</v>
      </c>
      <c r="F246" s="193" t="s">
        <v>2074</v>
      </c>
      <c r="H246" s="192" t="s">
        <v>1</v>
      </c>
      <c r="I246" s="194"/>
      <c r="L246" s="191"/>
      <c r="M246" s="195"/>
      <c r="T246" s="196"/>
      <c r="AT246" s="192" t="s">
        <v>182</v>
      </c>
      <c r="AU246" s="192" t="s">
        <v>82</v>
      </c>
      <c r="AV246" s="15" t="s">
        <v>19</v>
      </c>
      <c r="AW246" s="15" t="s">
        <v>31</v>
      </c>
      <c r="AX246" s="15" t="s">
        <v>75</v>
      </c>
      <c r="AY246" s="192" t="s">
        <v>171</v>
      </c>
    </row>
    <row r="247" spans="2:51" s="13" customFormat="1" x14ac:dyDescent="0.2">
      <c r="B247" s="161"/>
      <c r="D247" s="150" t="s">
        <v>182</v>
      </c>
      <c r="E247" s="162" t="s">
        <v>1</v>
      </c>
      <c r="F247" s="163" t="s">
        <v>183</v>
      </c>
      <c r="H247" s="164">
        <v>327.92</v>
      </c>
      <c r="I247" s="165"/>
      <c r="L247" s="161"/>
      <c r="M247" s="166"/>
      <c r="T247" s="167"/>
      <c r="AT247" s="162" t="s">
        <v>182</v>
      </c>
      <c r="AU247" s="162" t="s">
        <v>82</v>
      </c>
      <c r="AV247" s="13" t="s">
        <v>107</v>
      </c>
      <c r="AW247" s="13" t="s">
        <v>31</v>
      </c>
      <c r="AX247" s="13" t="s">
        <v>75</v>
      </c>
      <c r="AY247" s="162" t="s">
        <v>171</v>
      </c>
    </row>
    <row r="248" spans="2:51" s="12" customFormat="1" x14ac:dyDescent="0.2">
      <c r="B248" s="154"/>
      <c r="D248" s="150" t="s">
        <v>182</v>
      </c>
      <c r="E248" s="155" t="s">
        <v>1</v>
      </c>
      <c r="F248" s="156" t="s">
        <v>2075</v>
      </c>
      <c r="H248" s="157">
        <v>33</v>
      </c>
      <c r="I248" s="158"/>
      <c r="L248" s="154"/>
      <c r="M248" s="159"/>
      <c r="T248" s="160"/>
      <c r="AT248" s="155" t="s">
        <v>182</v>
      </c>
      <c r="AU248" s="155" t="s">
        <v>82</v>
      </c>
      <c r="AV248" s="12" t="s">
        <v>82</v>
      </c>
      <c r="AW248" s="12" t="s">
        <v>31</v>
      </c>
      <c r="AX248" s="12" t="s">
        <v>75</v>
      </c>
      <c r="AY248" s="155" t="s">
        <v>171</v>
      </c>
    </row>
    <row r="249" spans="2:51" s="15" customFormat="1" x14ac:dyDescent="0.2">
      <c r="B249" s="191"/>
      <c r="D249" s="150" t="s">
        <v>182</v>
      </c>
      <c r="E249" s="192" t="s">
        <v>1</v>
      </c>
      <c r="F249" s="193" t="s">
        <v>2076</v>
      </c>
      <c r="H249" s="192" t="s">
        <v>1</v>
      </c>
      <c r="I249" s="194"/>
      <c r="L249" s="191"/>
      <c r="M249" s="195"/>
      <c r="T249" s="196"/>
      <c r="AT249" s="192" t="s">
        <v>182</v>
      </c>
      <c r="AU249" s="192" t="s">
        <v>82</v>
      </c>
      <c r="AV249" s="15" t="s">
        <v>19</v>
      </c>
      <c r="AW249" s="15" t="s">
        <v>31</v>
      </c>
      <c r="AX249" s="15" t="s">
        <v>75</v>
      </c>
      <c r="AY249" s="192" t="s">
        <v>171</v>
      </c>
    </row>
    <row r="250" spans="2:51" s="12" customFormat="1" x14ac:dyDescent="0.2">
      <c r="B250" s="154"/>
      <c r="D250" s="150" t="s">
        <v>182</v>
      </c>
      <c r="E250" s="155" t="s">
        <v>1</v>
      </c>
      <c r="F250" s="156" t="s">
        <v>2077</v>
      </c>
      <c r="H250" s="157">
        <v>120.96</v>
      </c>
      <c r="I250" s="158"/>
      <c r="L250" s="154"/>
      <c r="M250" s="159"/>
      <c r="T250" s="160"/>
      <c r="AT250" s="155" t="s">
        <v>182</v>
      </c>
      <c r="AU250" s="155" t="s">
        <v>82</v>
      </c>
      <c r="AV250" s="12" t="s">
        <v>82</v>
      </c>
      <c r="AW250" s="12" t="s">
        <v>31</v>
      </c>
      <c r="AX250" s="12" t="s">
        <v>75</v>
      </c>
      <c r="AY250" s="155" t="s">
        <v>171</v>
      </c>
    </row>
    <row r="251" spans="2:51" s="12" customFormat="1" x14ac:dyDescent="0.2">
      <c r="B251" s="154"/>
      <c r="D251" s="150" t="s">
        <v>182</v>
      </c>
      <c r="E251" s="155" t="s">
        <v>1</v>
      </c>
      <c r="F251" s="156" t="s">
        <v>2078</v>
      </c>
      <c r="H251" s="157">
        <v>17.28</v>
      </c>
      <c r="I251" s="158"/>
      <c r="L251" s="154"/>
      <c r="M251" s="159"/>
      <c r="T251" s="160"/>
      <c r="AT251" s="155" t="s">
        <v>182</v>
      </c>
      <c r="AU251" s="155" t="s">
        <v>82</v>
      </c>
      <c r="AV251" s="12" t="s">
        <v>82</v>
      </c>
      <c r="AW251" s="12" t="s">
        <v>31</v>
      </c>
      <c r="AX251" s="12" t="s">
        <v>75</v>
      </c>
      <c r="AY251" s="155" t="s">
        <v>171</v>
      </c>
    </row>
    <row r="252" spans="2:51" s="15" customFormat="1" x14ac:dyDescent="0.2">
      <c r="B252" s="191"/>
      <c r="D252" s="150" t="s">
        <v>182</v>
      </c>
      <c r="E252" s="192" t="s">
        <v>1</v>
      </c>
      <c r="F252" s="193" t="s">
        <v>2079</v>
      </c>
      <c r="H252" s="192" t="s">
        <v>1</v>
      </c>
      <c r="I252" s="194"/>
      <c r="L252" s="191"/>
      <c r="M252" s="195"/>
      <c r="T252" s="196"/>
      <c r="AT252" s="192" t="s">
        <v>182</v>
      </c>
      <c r="AU252" s="192" t="s">
        <v>82</v>
      </c>
      <c r="AV252" s="15" t="s">
        <v>19</v>
      </c>
      <c r="AW252" s="15" t="s">
        <v>31</v>
      </c>
      <c r="AX252" s="15" t="s">
        <v>75</v>
      </c>
      <c r="AY252" s="192" t="s">
        <v>171</v>
      </c>
    </row>
    <row r="253" spans="2:51" s="12" customFormat="1" x14ac:dyDescent="0.2">
      <c r="B253" s="154"/>
      <c r="D253" s="150" t="s">
        <v>182</v>
      </c>
      <c r="E253" s="155" t="s">
        <v>1</v>
      </c>
      <c r="F253" s="156" t="s">
        <v>2080</v>
      </c>
      <c r="H253" s="157">
        <v>120.36</v>
      </c>
      <c r="I253" s="158"/>
      <c r="L253" s="154"/>
      <c r="M253" s="159"/>
      <c r="T253" s="160"/>
      <c r="AT253" s="155" t="s">
        <v>182</v>
      </c>
      <c r="AU253" s="155" t="s">
        <v>82</v>
      </c>
      <c r="AV253" s="12" t="s">
        <v>82</v>
      </c>
      <c r="AW253" s="12" t="s">
        <v>31</v>
      </c>
      <c r="AX253" s="12" t="s">
        <v>75</v>
      </c>
      <c r="AY253" s="155" t="s">
        <v>171</v>
      </c>
    </row>
    <row r="254" spans="2:51" s="13" customFormat="1" x14ac:dyDescent="0.2">
      <c r="B254" s="161"/>
      <c r="D254" s="150" t="s">
        <v>182</v>
      </c>
      <c r="E254" s="162" t="s">
        <v>1</v>
      </c>
      <c r="F254" s="163" t="s">
        <v>183</v>
      </c>
      <c r="H254" s="164">
        <v>291.60000000000002</v>
      </c>
      <c r="I254" s="165"/>
      <c r="L254" s="161"/>
      <c r="M254" s="166"/>
      <c r="T254" s="167"/>
      <c r="AT254" s="162" t="s">
        <v>182</v>
      </c>
      <c r="AU254" s="162" t="s">
        <v>82</v>
      </c>
      <c r="AV254" s="13" t="s">
        <v>107</v>
      </c>
      <c r="AW254" s="13" t="s">
        <v>31</v>
      </c>
      <c r="AX254" s="13" t="s">
        <v>75</v>
      </c>
      <c r="AY254" s="162" t="s">
        <v>171</v>
      </c>
    </row>
    <row r="255" spans="2:51" s="15" customFormat="1" x14ac:dyDescent="0.2">
      <c r="B255" s="191"/>
      <c r="D255" s="150" t="s">
        <v>182</v>
      </c>
      <c r="E255" s="192" t="s">
        <v>1</v>
      </c>
      <c r="F255" s="193" t="s">
        <v>2081</v>
      </c>
      <c r="H255" s="192" t="s">
        <v>1</v>
      </c>
      <c r="I255" s="194"/>
      <c r="L255" s="191"/>
      <c r="M255" s="195"/>
      <c r="T255" s="196"/>
      <c r="AT255" s="192" t="s">
        <v>182</v>
      </c>
      <c r="AU255" s="192" t="s">
        <v>82</v>
      </c>
      <c r="AV255" s="15" t="s">
        <v>19</v>
      </c>
      <c r="AW255" s="15" t="s">
        <v>31</v>
      </c>
      <c r="AX255" s="15" t="s">
        <v>75</v>
      </c>
      <c r="AY255" s="192" t="s">
        <v>171</v>
      </c>
    </row>
    <row r="256" spans="2:51" s="12" customFormat="1" x14ac:dyDescent="0.2">
      <c r="B256" s="154"/>
      <c r="D256" s="150" t="s">
        <v>182</v>
      </c>
      <c r="E256" s="155" t="s">
        <v>1</v>
      </c>
      <c r="F256" s="156" t="s">
        <v>2082</v>
      </c>
      <c r="H256" s="157">
        <v>7</v>
      </c>
      <c r="I256" s="158"/>
      <c r="L256" s="154"/>
      <c r="M256" s="159"/>
      <c r="T256" s="160"/>
      <c r="AT256" s="155" t="s">
        <v>182</v>
      </c>
      <c r="AU256" s="155" t="s">
        <v>82</v>
      </c>
      <c r="AV256" s="12" t="s">
        <v>82</v>
      </c>
      <c r="AW256" s="12" t="s">
        <v>31</v>
      </c>
      <c r="AX256" s="12" t="s">
        <v>75</v>
      </c>
      <c r="AY256" s="155" t="s">
        <v>171</v>
      </c>
    </row>
    <row r="257" spans="2:51" s="15" customFormat="1" x14ac:dyDescent="0.2">
      <c r="B257" s="191"/>
      <c r="D257" s="150" t="s">
        <v>182</v>
      </c>
      <c r="E257" s="192" t="s">
        <v>1</v>
      </c>
      <c r="F257" s="193" t="s">
        <v>2083</v>
      </c>
      <c r="H257" s="192" t="s">
        <v>1</v>
      </c>
      <c r="I257" s="194"/>
      <c r="L257" s="191"/>
      <c r="M257" s="195"/>
      <c r="T257" s="196"/>
      <c r="AT257" s="192" t="s">
        <v>182</v>
      </c>
      <c r="AU257" s="192" t="s">
        <v>82</v>
      </c>
      <c r="AV257" s="15" t="s">
        <v>19</v>
      </c>
      <c r="AW257" s="15" t="s">
        <v>31</v>
      </c>
      <c r="AX257" s="15" t="s">
        <v>75</v>
      </c>
      <c r="AY257" s="192" t="s">
        <v>171</v>
      </c>
    </row>
    <row r="258" spans="2:51" s="12" customFormat="1" x14ac:dyDescent="0.2">
      <c r="B258" s="154"/>
      <c r="D258" s="150" t="s">
        <v>182</v>
      </c>
      <c r="E258" s="155" t="s">
        <v>1</v>
      </c>
      <c r="F258" s="156" t="s">
        <v>2084</v>
      </c>
      <c r="H258" s="157">
        <v>8</v>
      </c>
      <c r="I258" s="158"/>
      <c r="L258" s="154"/>
      <c r="M258" s="159"/>
      <c r="T258" s="160"/>
      <c r="AT258" s="155" t="s">
        <v>182</v>
      </c>
      <c r="AU258" s="155" t="s">
        <v>82</v>
      </c>
      <c r="AV258" s="12" t="s">
        <v>82</v>
      </c>
      <c r="AW258" s="12" t="s">
        <v>31</v>
      </c>
      <c r="AX258" s="12" t="s">
        <v>75</v>
      </c>
      <c r="AY258" s="155" t="s">
        <v>171</v>
      </c>
    </row>
    <row r="259" spans="2:51" s="15" customFormat="1" x14ac:dyDescent="0.2">
      <c r="B259" s="191"/>
      <c r="D259" s="150" t="s">
        <v>182</v>
      </c>
      <c r="E259" s="192" t="s">
        <v>1</v>
      </c>
      <c r="F259" s="193" t="s">
        <v>2085</v>
      </c>
      <c r="H259" s="192" t="s">
        <v>1</v>
      </c>
      <c r="I259" s="194"/>
      <c r="L259" s="191"/>
      <c r="M259" s="195"/>
      <c r="T259" s="196"/>
      <c r="AT259" s="192" t="s">
        <v>182</v>
      </c>
      <c r="AU259" s="192" t="s">
        <v>82</v>
      </c>
      <c r="AV259" s="15" t="s">
        <v>19</v>
      </c>
      <c r="AW259" s="15" t="s">
        <v>31</v>
      </c>
      <c r="AX259" s="15" t="s">
        <v>75</v>
      </c>
      <c r="AY259" s="192" t="s">
        <v>171</v>
      </c>
    </row>
    <row r="260" spans="2:51" s="12" customFormat="1" x14ac:dyDescent="0.2">
      <c r="B260" s="154"/>
      <c r="D260" s="150" t="s">
        <v>182</v>
      </c>
      <c r="E260" s="155" t="s">
        <v>1</v>
      </c>
      <c r="F260" s="156" t="s">
        <v>2067</v>
      </c>
      <c r="H260" s="157">
        <v>6</v>
      </c>
      <c r="I260" s="158"/>
      <c r="L260" s="154"/>
      <c r="M260" s="159"/>
      <c r="T260" s="160"/>
      <c r="AT260" s="155" t="s">
        <v>182</v>
      </c>
      <c r="AU260" s="155" t="s">
        <v>82</v>
      </c>
      <c r="AV260" s="12" t="s">
        <v>82</v>
      </c>
      <c r="AW260" s="12" t="s">
        <v>31</v>
      </c>
      <c r="AX260" s="12" t="s">
        <v>75</v>
      </c>
      <c r="AY260" s="155" t="s">
        <v>171</v>
      </c>
    </row>
    <row r="261" spans="2:51" s="13" customFormat="1" x14ac:dyDescent="0.2">
      <c r="B261" s="161"/>
      <c r="D261" s="150" t="s">
        <v>182</v>
      </c>
      <c r="E261" s="162" t="s">
        <v>1</v>
      </c>
      <c r="F261" s="163" t="s">
        <v>183</v>
      </c>
      <c r="H261" s="164">
        <v>21</v>
      </c>
      <c r="I261" s="165"/>
      <c r="L261" s="161"/>
      <c r="M261" s="166"/>
      <c r="T261" s="167"/>
      <c r="AT261" s="162" t="s">
        <v>182</v>
      </c>
      <c r="AU261" s="162" t="s">
        <v>82</v>
      </c>
      <c r="AV261" s="13" t="s">
        <v>107</v>
      </c>
      <c r="AW261" s="13" t="s">
        <v>31</v>
      </c>
      <c r="AX261" s="13" t="s">
        <v>75</v>
      </c>
      <c r="AY261" s="162" t="s">
        <v>171</v>
      </c>
    </row>
    <row r="262" spans="2:51" s="15" customFormat="1" x14ac:dyDescent="0.2">
      <c r="B262" s="191"/>
      <c r="D262" s="150" t="s">
        <v>182</v>
      </c>
      <c r="E262" s="192" t="s">
        <v>1</v>
      </c>
      <c r="F262" s="193" t="s">
        <v>2086</v>
      </c>
      <c r="H262" s="192" t="s">
        <v>1</v>
      </c>
      <c r="I262" s="194"/>
      <c r="L262" s="191"/>
      <c r="M262" s="195"/>
      <c r="T262" s="196"/>
      <c r="AT262" s="192" t="s">
        <v>182</v>
      </c>
      <c r="AU262" s="192" t="s">
        <v>82</v>
      </c>
      <c r="AV262" s="15" t="s">
        <v>19</v>
      </c>
      <c r="AW262" s="15" t="s">
        <v>31</v>
      </c>
      <c r="AX262" s="15" t="s">
        <v>75</v>
      </c>
      <c r="AY262" s="192" t="s">
        <v>171</v>
      </c>
    </row>
    <row r="263" spans="2:51" s="12" customFormat="1" x14ac:dyDescent="0.2">
      <c r="B263" s="154"/>
      <c r="D263" s="150" t="s">
        <v>182</v>
      </c>
      <c r="E263" s="155" t="s">
        <v>1</v>
      </c>
      <c r="F263" s="156" t="s">
        <v>2087</v>
      </c>
      <c r="H263" s="157">
        <v>37.44</v>
      </c>
      <c r="I263" s="158"/>
      <c r="L263" s="154"/>
      <c r="M263" s="159"/>
      <c r="T263" s="160"/>
      <c r="AT263" s="155" t="s">
        <v>182</v>
      </c>
      <c r="AU263" s="155" t="s">
        <v>82</v>
      </c>
      <c r="AV263" s="12" t="s">
        <v>82</v>
      </c>
      <c r="AW263" s="12" t="s">
        <v>31</v>
      </c>
      <c r="AX263" s="12" t="s">
        <v>75</v>
      </c>
      <c r="AY263" s="155" t="s">
        <v>171</v>
      </c>
    </row>
    <row r="264" spans="2:51" s="12" customFormat="1" x14ac:dyDescent="0.2">
      <c r="B264" s="154"/>
      <c r="D264" s="150" t="s">
        <v>182</v>
      </c>
      <c r="E264" s="155" t="s">
        <v>1</v>
      </c>
      <c r="F264" s="156" t="s">
        <v>2088</v>
      </c>
      <c r="H264" s="157">
        <v>28.8</v>
      </c>
      <c r="I264" s="158"/>
      <c r="L264" s="154"/>
      <c r="M264" s="159"/>
      <c r="T264" s="160"/>
      <c r="AT264" s="155" t="s">
        <v>182</v>
      </c>
      <c r="AU264" s="155" t="s">
        <v>82</v>
      </c>
      <c r="AV264" s="12" t="s">
        <v>82</v>
      </c>
      <c r="AW264" s="12" t="s">
        <v>31</v>
      </c>
      <c r="AX264" s="12" t="s">
        <v>75</v>
      </c>
      <c r="AY264" s="155" t="s">
        <v>171</v>
      </c>
    </row>
    <row r="265" spans="2:51" s="15" customFormat="1" x14ac:dyDescent="0.2">
      <c r="B265" s="191"/>
      <c r="D265" s="150" t="s">
        <v>182</v>
      </c>
      <c r="E265" s="192" t="s">
        <v>1</v>
      </c>
      <c r="F265" s="193" t="s">
        <v>2089</v>
      </c>
      <c r="H265" s="192" t="s">
        <v>1</v>
      </c>
      <c r="I265" s="194"/>
      <c r="L265" s="191"/>
      <c r="M265" s="195"/>
      <c r="T265" s="196"/>
      <c r="AT265" s="192" t="s">
        <v>182</v>
      </c>
      <c r="AU265" s="192" t="s">
        <v>82</v>
      </c>
      <c r="AV265" s="15" t="s">
        <v>19</v>
      </c>
      <c r="AW265" s="15" t="s">
        <v>31</v>
      </c>
      <c r="AX265" s="15" t="s">
        <v>75</v>
      </c>
      <c r="AY265" s="192" t="s">
        <v>171</v>
      </c>
    </row>
    <row r="266" spans="2:51" s="12" customFormat="1" x14ac:dyDescent="0.2">
      <c r="B266" s="154"/>
      <c r="D266" s="150" t="s">
        <v>182</v>
      </c>
      <c r="E266" s="155" t="s">
        <v>1</v>
      </c>
      <c r="F266" s="156" t="s">
        <v>2090</v>
      </c>
      <c r="H266" s="157">
        <v>73.5</v>
      </c>
      <c r="I266" s="158"/>
      <c r="L266" s="154"/>
      <c r="M266" s="159"/>
      <c r="T266" s="160"/>
      <c r="AT266" s="155" t="s">
        <v>182</v>
      </c>
      <c r="AU266" s="155" t="s">
        <v>82</v>
      </c>
      <c r="AV266" s="12" t="s">
        <v>82</v>
      </c>
      <c r="AW266" s="12" t="s">
        <v>31</v>
      </c>
      <c r="AX266" s="12" t="s">
        <v>75</v>
      </c>
      <c r="AY266" s="155" t="s">
        <v>171</v>
      </c>
    </row>
    <row r="267" spans="2:51" s="12" customFormat="1" x14ac:dyDescent="0.2">
      <c r="B267" s="154"/>
      <c r="D267" s="150" t="s">
        <v>182</v>
      </c>
      <c r="E267" s="155" t="s">
        <v>1</v>
      </c>
      <c r="F267" s="156" t="s">
        <v>2091</v>
      </c>
      <c r="H267" s="157">
        <v>76</v>
      </c>
      <c r="I267" s="158"/>
      <c r="L267" s="154"/>
      <c r="M267" s="159"/>
      <c r="T267" s="160"/>
      <c r="AT267" s="155" t="s">
        <v>182</v>
      </c>
      <c r="AU267" s="155" t="s">
        <v>82</v>
      </c>
      <c r="AV267" s="12" t="s">
        <v>82</v>
      </c>
      <c r="AW267" s="12" t="s">
        <v>31</v>
      </c>
      <c r="AX267" s="12" t="s">
        <v>75</v>
      </c>
      <c r="AY267" s="155" t="s">
        <v>171</v>
      </c>
    </row>
    <row r="268" spans="2:51" s="13" customFormat="1" x14ac:dyDescent="0.2">
      <c r="B268" s="161"/>
      <c r="D268" s="150" t="s">
        <v>182</v>
      </c>
      <c r="E268" s="162" t="s">
        <v>1</v>
      </c>
      <c r="F268" s="163" t="s">
        <v>183</v>
      </c>
      <c r="H268" s="164">
        <v>215.74</v>
      </c>
      <c r="I268" s="165"/>
      <c r="L268" s="161"/>
      <c r="M268" s="166"/>
      <c r="T268" s="167"/>
      <c r="AT268" s="162" t="s">
        <v>182</v>
      </c>
      <c r="AU268" s="162" t="s">
        <v>82</v>
      </c>
      <c r="AV268" s="13" t="s">
        <v>107</v>
      </c>
      <c r="AW268" s="13" t="s">
        <v>31</v>
      </c>
      <c r="AX268" s="13" t="s">
        <v>75</v>
      </c>
      <c r="AY268" s="162" t="s">
        <v>171</v>
      </c>
    </row>
    <row r="269" spans="2:51" s="15" customFormat="1" x14ac:dyDescent="0.2">
      <c r="B269" s="191"/>
      <c r="D269" s="150" t="s">
        <v>182</v>
      </c>
      <c r="E269" s="192" t="s">
        <v>1</v>
      </c>
      <c r="F269" s="193" t="s">
        <v>2092</v>
      </c>
      <c r="H269" s="192" t="s">
        <v>1</v>
      </c>
      <c r="I269" s="194"/>
      <c r="L269" s="191"/>
      <c r="M269" s="195"/>
      <c r="T269" s="196"/>
      <c r="AT269" s="192" t="s">
        <v>182</v>
      </c>
      <c r="AU269" s="192" t="s">
        <v>82</v>
      </c>
      <c r="AV269" s="15" t="s">
        <v>19</v>
      </c>
      <c r="AW269" s="15" t="s">
        <v>31</v>
      </c>
      <c r="AX269" s="15" t="s">
        <v>75</v>
      </c>
      <c r="AY269" s="192" t="s">
        <v>171</v>
      </c>
    </row>
    <row r="270" spans="2:51" s="12" customFormat="1" x14ac:dyDescent="0.2">
      <c r="B270" s="154"/>
      <c r="D270" s="150" t="s">
        <v>182</v>
      </c>
      <c r="E270" s="155" t="s">
        <v>1</v>
      </c>
      <c r="F270" s="156" t="s">
        <v>2093</v>
      </c>
      <c r="H270" s="157">
        <v>98</v>
      </c>
      <c r="I270" s="158"/>
      <c r="L270" s="154"/>
      <c r="M270" s="159"/>
      <c r="T270" s="160"/>
      <c r="AT270" s="155" t="s">
        <v>182</v>
      </c>
      <c r="AU270" s="155" t="s">
        <v>82</v>
      </c>
      <c r="AV270" s="12" t="s">
        <v>82</v>
      </c>
      <c r="AW270" s="12" t="s">
        <v>31</v>
      </c>
      <c r="AX270" s="12" t="s">
        <v>75</v>
      </c>
      <c r="AY270" s="155" t="s">
        <v>171</v>
      </c>
    </row>
    <row r="271" spans="2:51" s="13" customFormat="1" x14ac:dyDescent="0.2">
      <c r="B271" s="161"/>
      <c r="D271" s="150" t="s">
        <v>182</v>
      </c>
      <c r="E271" s="162" t="s">
        <v>1</v>
      </c>
      <c r="F271" s="163" t="s">
        <v>183</v>
      </c>
      <c r="H271" s="164">
        <v>98</v>
      </c>
      <c r="I271" s="165"/>
      <c r="L271" s="161"/>
      <c r="M271" s="166"/>
      <c r="T271" s="167"/>
      <c r="AT271" s="162" t="s">
        <v>182</v>
      </c>
      <c r="AU271" s="162" t="s">
        <v>82</v>
      </c>
      <c r="AV271" s="13" t="s">
        <v>107</v>
      </c>
      <c r="AW271" s="13" t="s">
        <v>31</v>
      </c>
      <c r="AX271" s="13" t="s">
        <v>75</v>
      </c>
      <c r="AY271" s="162" t="s">
        <v>171</v>
      </c>
    </row>
    <row r="272" spans="2:51" s="13" customFormat="1" x14ac:dyDescent="0.2">
      <c r="B272" s="161"/>
      <c r="D272" s="150" t="s">
        <v>182</v>
      </c>
      <c r="E272" s="162" t="s">
        <v>1</v>
      </c>
      <c r="F272" s="163" t="s">
        <v>183</v>
      </c>
      <c r="H272" s="164">
        <v>0</v>
      </c>
      <c r="I272" s="165"/>
      <c r="L272" s="161"/>
      <c r="M272" s="166"/>
      <c r="T272" s="167"/>
      <c r="AT272" s="162" t="s">
        <v>182</v>
      </c>
      <c r="AU272" s="162" t="s">
        <v>82</v>
      </c>
      <c r="AV272" s="13" t="s">
        <v>107</v>
      </c>
      <c r="AW272" s="13" t="s">
        <v>31</v>
      </c>
      <c r="AX272" s="13" t="s">
        <v>75</v>
      </c>
      <c r="AY272" s="162" t="s">
        <v>171</v>
      </c>
    </row>
    <row r="273" spans="2:65" s="12" customFormat="1" x14ac:dyDescent="0.2">
      <c r="B273" s="154"/>
      <c r="D273" s="150" t="s">
        <v>182</v>
      </c>
      <c r="E273" s="155" t="s">
        <v>1</v>
      </c>
      <c r="F273" s="156" t="s">
        <v>621</v>
      </c>
      <c r="H273" s="157">
        <v>40</v>
      </c>
      <c r="I273" s="158"/>
      <c r="L273" s="154"/>
      <c r="M273" s="159"/>
      <c r="T273" s="160"/>
      <c r="AT273" s="155" t="s">
        <v>182</v>
      </c>
      <c r="AU273" s="155" t="s">
        <v>82</v>
      </c>
      <c r="AV273" s="12" t="s">
        <v>82</v>
      </c>
      <c r="AW273" s="12" t="s">
        <v>31</v>
      </c>
      <c r="AX273" s="12" t="s">
        <v>75</v>
      </c>
      <c r="AY273" s="155" t="s">
        <v>171</v>
      </c>
    </row>
    <row r="274" spans="2:65" s="14" customFormat="1" x14ac:dyDescent="0.2">
      <c r="B274" s="178"/>
      <c r="D274" s="150" t="s">
        <v>182</v>
      </c>
      <c r="E274" s="179" t="s">
        <v>1</v>
      </c>
      <c r="F274" s="180" t="s">
        <v>209</v>
      </c>
      <c r="H274" s="181">
        <v>994.26</v>
      </c>
      <c r="I274" s="182"/>
      <c r="L274" s="178"/>
      <c r="M274" s="183"/>
      <c r="T274" s="184"/>
      <c r="AT274" s="179" t="s">
        <v>182</v>
      </c>
      <c r="AU274" s="179" t="s">
        <v>82</v>
      </c>
      <c r="AV274" s="14" t="s">
        <v>111</v>
      </c>
      <c r="AW274" s="14" t="s">
        <v>31</v>
      </c>
      <c r="AX274" s="14" t="s">
        <v>19</v>
      </c>
      <c r="AY274" s="179" t="s">
        <v>171</v>
      </c>
    </row>
    <row r="275" spans="2:65" s="1" customFormat="1" ht="16.5" customHeight="1" x14ac:dyDescent="0.2">
      <c r="B275" s="32"/>
      <c r="C275" s="168" t="s">
        <v>257</v>
      </c>
      <c r="D275" s="168" t="s">
        <v>193</v>
      </c>
      <c r="E275" s="169" t="s">
        <v>2094</v>
      </c>
      <c r="F275" s="170" t="s">
        <v>2095</v>
      </c>
      <c r="G275" s="171" t="s">
        <v>324</v>
      </c>
      <c r="H275" s="172">
        <v>160</v>
      </c>
      <c r="I275" s="173"/>
      <c r="J275" s="174">
        <f>ROUND(I275*H275,1)</f>
        <v>0</v>
      </c>
      <c r="K275" s="170" t="s">
        <v>178</v>
      </c>
      <c r="L275" s="175"/>
      <c r="M275" s="176" t="s">
        <v>1</v>
      </c>
      <c r="N275" s="177" t="s">
        <v>40</v>
      </c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AR275" s="148" t="s">
        <v>196</v>
      </c>
      <c r="AT275" s="148" t="s">
        <v>193</v>
      </c>
      <c r="AU275" s="148" t="s">
        <v>82</v>
      </c>
      <c r="AY275" s="17" t="s">
        <v>171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7" t="s">
        <v>19</v>
      </c>
      <c r="BK275" s="149">
        <f>ROUND(I275*H275,1)</f>
        <v>0</v>
      </c>
      <c r="BL275" s="17" t="s">
        <v>111</v>
      </c>
      <c r="BM275" s="148" t="s">
        <v>2096</v>
      </c>
    </row>
    <row r="276" spans="2:65" s="1" customFormat="1" x14ac:dyDescent="0.2">
      <c r="B276" s="32"/>
      <c r="D276" s="150" t="s">
        <v>180</v>
      </c>
      <c r="F276" s="151" t="s">
        <v>2095</v>
      </c>
      <c r="I276" s="152"/>
      <c r="L276" s="32"/>
      <c r="M276" s="153"/>
      <c r="T276" s="56"/>
      <c r="AT276" s="17" t="s">
        <v>180</v>
      </c>
      <c r="AU276" s="17" t="s">
        <v>82</v>
      </c>
    </row>
    <row r="277" spans="2:65" s="1" customFormat="1" ht="16.5" customHeight="1" x14ac:dyDescent="0.2">
      <c r="B277" s="32"/>
      <c r="C277" s="168" t="s">
        <v>262</v>
      </c>
      <c r="D277" s="168" t="s">
        <v>193</v>
      </c>
      <c r="E277" s="169" t="s">
        <v>2097</v>
      </c>
      <c r="F277" s="170" t="s">
        <v>2098</v>
      </c>
      <c r="G277" s="171" t="s">
        <v>324</v>
      </c>
      <c r="H277" s="172">
        <v>2443.6</v>
      </c>
      <c r="I277" s="173"/>
      <c r="J277" s="174">
        <f>ROUND(I277*H277,1)</f>
        <v>0</v>
      </c>
      <c r="K277" s="170" t="s">
        <v>178</v>
      </c>
      <c r="L277" s="175"/>
      <c r="M277" s="176" t="s">
        <v>1</v>
      </c>
      <c r="N277" s="177" t="s">
        <v>40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196</v>
      </c>
      <c r="AT277" s="148" t="s">
        <v>193</v>
      </c>
      <c r="AU277" s="148" t="s">
        <v>82</v>
      </c>
      <c r="AY277" s="17" t="s">
        <v>171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19</v>
      </c>
      <c r="BK277" s="149">
        <f>ROUND(I277*H277,1)</f>
        <v>0</v>
      </c>
      <c r="BL277" s="17" t="s">
        <v>111</v>
      </c>
      <c r="BM277" s="148" t="s">
        <v>2099</v>
      </c>
    </row>
    <row r="278" spans="2:65" s="1" customFormat="1" x14ac:dyDescent="0.2">
      <c r="B278" s="32"/>
      <c r="D278" s="150" t="s">
        <v>180</v>
      </c>
      <c r="F278" s="151" t="s">
        <v>2098</v>
      </c>
      <c r="I278" s="152"/>
      <c r="L278" s="32"/>
      <c r="M278" s="153"/>
      <c r="T278" s="56"/>
      <c r="AT278" s="17" t="s">
        <v>180</v>
      </c>
      <c r="AU278" s="17" t="s">
        <v>82</v>
      </c>
    </row>
    <row r="279" spans="2:65" s="15" customFormat="1" x14ac:dyDescent="0.2">
      <c r="B279" s="191"/>
      <c r="D279" s="150" t="s">
        <v>182</v>
      </c>
      <c r="E279" s="192" t="s">
        <v>1</v>
      </c>
      <c r="F279" s="193" t="s">
        <v>2100</v>
      </c>
      <c r="H279" s="192" t="s">
        <v>1</v>
      </c>
      <c r="I279" s="194"/>
      <c r="L279" s="191"/>
      <c r="M279" s="195"/>
      <c r="T279" s="196"/>
      <c r="AT279" s="192" t="s">
        <v>182</v>
      </c>
      <c r="AU279" s="192" t="s">
        <v>82</v>
      </c>
      <c r="AV279" s="15" t="s">
        <v>19</v>
      </c>
      <c r="AW279" s="15" t="s">
        <v>31</v>
      </c>
      <c r="AX279" s="15" t="s">
        <v>75</v>
      </c>
      <c r="AY279" s="192" t="s">
        <v>171</v>
      </c>
    </row>
    <row r="280" spans="2:65" s="12" customFormat="1" x14ac:dyDescent="0.2">
      <c r="B280" s="154"/>
      <c r="D280" s="150" t="s">
        <v>182</v>
      </c>
      <c r="E280" s="155" t="s">
        <v>1</v>
      </c>
      <c r="F280" s="156" t="s">
        <v>2101</v>
      </c>
      <c r="H280" s="157">
        <v>598.5</v>
      </c>
      <c r="I280" s="158"/>
      <c r="L280" s="154"/>
      <c r="M280" s="159"/>
      <c r="T280" s="160"/>
      <c r="AT280" s="155" t="s">
        <v>182</v>
      </c>
      <c r="AU280" s="155" t="s">
        <v>82</v>
      </c>
      <c r="AV280" s="12" t="s">
        <v>82</v>
      </c>
      <c r="AW280" s="12" t="s">
        <v>31</v>
      </c>
      <c r="AX280" s="12" t="s">
        <v>75</v>
      </c>
      <c r="AY280" s="155" t="s">
        <v>171</v>
      </c>
    </row>
    <row r="281" spans="2:65" s="15" customFormat="1" x14ac:dyDescent="0.2">
      <c r="B281" s="191"/>
      <c r="D281" s="150" t="s">
        <v>182</v>
      </c>
      <c r="E281" s="192" t="s">
        <v>1</v>
      </c>
      <c r="F281" s="193" t="s">
        <v>2102</v>
      </c>
      <c r="H281" s="192" t="s">
        <v>1</v>
      </c>
      <c r="I281" s="194"/>
      <c r="L281" s="191"/>
      <c r="M281" s="195"/>
      <c r="T281" s="196"/>
      <c r="AT281" s="192" t="s">
        <v>182</v>
      </c>
      <c r="AU281" s="192" t="s">
        <v>82</v>
      </c>
      <c r="AV281" s="15" t="s">
        <v>19</v>
      </c>
      <c r="AW281" s="15" t="s">
        <v>31</v>
      </c>
      <c r="AX281" s="15" t="s">
        <v>75</v>
      </c>
      <c r="AY281" s="192" t="s">
        <v>171</v>
      </c>
    </row>
    <row r="282" spans="2:65" s="12" customFormat="1" x14ac:dyDescent="0.2">
      <c r="B282" s="154"/>
      <c r="D282" s="150" t="s">
        <v>182</v>
      </c>
      <c r="E282" s="155" t="s">
        <v>1</v>
      </c>
      <c r="F282" s="156" t="s">
        <v>2103</v>
      </c>
      <c r="H282" s="157">
        <v>623.29999999999995</v>
      </c>
      <c r="I282" s="158"/>
      <c r="L282" s="154"/>
      <c r="M282" s="159"/>
      <c r="T282" s="160"/>
      <c r="AT282" s="155" t="s">
        <v>182</v>
      </c>
      <c r="AU282" s="155" t="s">
        <v>82</v>
      </c>
      <c r="AV282" s="12" t="s">
        <v>82</v>
      </c>
      <c r="AW282" s="12" t="s">
        <v>31</v>
      </c>
      <c r="AX282" s="12" t="s">
        <v>75</v>
      </c>
      <c r="AY282" s="155" t="s">
        <v>171</v>
      </c>
    </row>
    <row r="283" spans="2:65" s="14" customFormat="1" x14ac:dyDescent="0.2">
      <c r="B283" s="178"/>
      <c r="D283" s="150" t="s">
        <v>182</v>
      </c>
      <c r="E283" s="179" t="s">
        <v>1</v>
      </c>
      <c r="F283" s="180" t="s">
        <v>209</v>
      </c>
      <c r="H283" s="181">
        <v>1221.8</v>
      </c>
      <c r="I283" s="182"/>
      <c r="L283" s="178"/>
      <c r="M283" s="183"/>
      <c r="T283" s="184"/>
      <c r="AT283" s="179" t="s">
        <v>182</v>
      </c>
      <c r="AU283" s="179" t="s">
        <v>82</v>
      </c>
      <c r="AV283" s="14" t="s">
        <v>111</v>
      </c>
      <c r="AW283" s="14" t="s">
        <v>31</v>
      </c>
      <c r="AX283" s="14" t="s">
        <v>19</v>
      </c>
      <c r="AY283" s="179" t="s">
        <v>171</v>
      </c>
    </row>
    <row r="284" spans="2:65" s="12" customFormat="1" x14ac:dyDescent="0.2">
      <c r="B284" s="154"/>
      <c r="D284" s="150" t="s">
        <v>182</v>
      </c>
      <c r="F284" s="156" t="s">
        <v>2104</v>
      </c>
      <c r="H284" s="157">
        <v>2443.6</v>
      </c>
      <c r="I284" s="158"/>
      <c r="L284" s="154"/>
      <c r="M284" s="159"/>
      <c r="T284" s="160"/>
      <c r="AT284" s="155" t="s">
        <v>182</v>
      </c>
      <c r="AU284" s="155" t="s">
        <v>82</v>
      </c>
      <c r="AV284" s="12" t="s">
        <v>82</v>
      </c>
      <c r="AW284" s="12" t="s">
        <v>4</v>
      </c>
      <c r="AX284" s="12" t="s">
        <v>19</v>
      </c>
      <c r="AY284" s="155" t="s">
        <v>171</v>
      </c>
    </row>
    <row r="285" spans="2:65" s="1" customFormat="1" ht="16.5" customHeight="1" x14ac:dyDescent="0.2">
      <c r="B285" s="32"/>
      <c r="C285" s="168" t="s">
        <v>8</v>
      </c>
      <c r="D285" s="168" t="s">
        <v>193</v>
      </c>
      <c r="E285" s="169" t="s">
        <v>2105</v>
      </c>
      <c r="F285" s="170" t="s">
        <v>2106</v>
      </c>
      <c r="G285" s="171" t="s">
        <v>324</v>
      </c>
      <c r="H285" s="172">
        <v>1031.32</v>
      </c>
      <c r="I285" s="173"/>
      <c r="J285" s="174">
        <f>ROUND(I285*H285,1)</f>
        <v>0</v>
      </c>
      <c r="K285" s="170" t="s">
        <v>178</v>
      </c>
      <c r="L285" s="175"/>
      <c r="M285" s="176" t="s">
        <v>1</v>
      </c>
      <c r="N285" s="177" t="s">
        <v>40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196</v>
      </c>
      <c r="AT285" s="148" t="s">
        <v>193</v>
      </c>
      <c r="AU285" s="148" t="s">
        <v>82</v>
      </c>
      <c r="AY285" s="17" t="s">
        <v>171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19</v>
      </c>
      <c r="BK285" s="149">
        <f>ROUND(I285*H285,1)</f>
        <v>0</v>
      </c>
      <c r="BL285" s="17" t="s">
        <v>111</v>
      </c>
      <c r="BM285" s="148" t="s">
        <v>2107</v>
      </c>
    </row>
    <row r="286" spans="2:65" s="1" customFormat="1" x14ac:dyDescent="0.2">
      <c r="B286" s="32"/>
      <c r="D286" s="150" t="s">
        <v>180</v>
      </c>
      <c r="F286" s="151" t="s">
        <v>2106</v>
      </c>
      <c r="I286" s="152"/>
      <c r="L286" s="32"/>
      <c r="M286" s="153"/>
      <c r="T286" s="56"/>
      <c r="AT286" s="17" t="s">
        <v>180</v>
      </c>
      <c r="AU286" s="17" t="s">
        <v>82</v>
      </c>
    </row>
    <row r="287" spans="2:65" s="15" customFormat="1" x14ac:dyDescent="0.2">
      <c r="B287" s="191"/>
      <c r="D287" s="150" t="s">
        <v>182</v>
      </c>
      <c r="E287" s="192" t="s">
        <v>1</v>
      </c>
      <c r="F287" s="193" t="s">
        <v>2108</v>
      </c>
      <c r="H287" s="192" t="s">
        <v>1</v>
      </c>
      <c r="I287" s="194"/>
      <c r="L287" s="191"/>
      <c r="M287" s="195"/>
      <c r="T287" s="196"/>
      <c r="AT287" s="192" t="s">
        <v>182</v>
      </c>
      <c r="AU287" s="192" t="s">
        <v>82</v>
      </c>
      <c r="AV287" s="15" t="s">
        <v>19</v>
      </c>
      <c r="AW287" s="15" t="s">
        <v>31</v>
      </c>
      <c r="AX287" s="15" t="s">
        <v>75</v>
      </c>
      <c r="AY287" s="192" t="s">
        <v>171</v>
      </c>
    </row>
    <row r="288" spans="2:65" s="12" customFormat="1" x14ac:dyDescent="0.2">
      <c r="B288" s="154"/>
      <c r="D288" s="150" t="s">
        <v>182</v>
      </c>
      <c r="E288" s="155" t="s">
        <v>1</v>
      </c>
      <c r="F288" s="156" t="s">
        <v>2109</v>
      </c>
      <c r="H288" s="157">
        <v>117.5</v>
      </c>
      <c r="I288" s="158"/>
      <c r="L288" s="154"/>
      <c r="M288" s="159"/>
      <c r="T288" s="160"/>
      <c r="AT288" s="155" t="s">
        <v>182</v>
      </c>
      <c r="AU288" s="155" t="s">
        <v>82</v>
      </c>
      <c r="AV288" s="12" t="s">
        <v>82</v>
      </c>
      <c r="AW288" s="12" t="s">
        <v>31</v>
      </c>
      <c r="AX288" s="12" t="s">
        <v>75</v>
      </c>
      <c r="AY288" s="155" t="s">
        <v>171</v>
      </c>
    </row>
    <row r="289" spans="2:65" s="12" customFormat="1" x14ac:dyDescent="0.2">
      <c r="B289" s="154"/>
      <c r="D289" s="150" t="s">
        <v>182</v>
      </c>
      <c r="E289" s="155" t="s">
        <v>1</v>
      </c>
      <c r="F289" s="156" t="s">
        <v>2110</v>
      </c>
      <c r="H289" s="157">
        <v>398.16</v>
      </c>
      <c r="I289" s="158"/>
      <c r="L289" s="154"/>
      <c r="M289" s="159"/>
      <c r="T289" s="160"/>
      <c r="AT289" s="155" t="s">
        <v>182</v>
      </c>
      <c r="AU289" s="155" t="s">
        <v>82</v>
      </c>
      <c r="AV289" s="12" t="s">
        <v>82</v>
      </c>
      <c r="AW289" s="12" t="s">
        <v>31</v>
      </c>
      <c r="AX289" s="12" t="s">
        <v>75</v>
      </c>
      <c r="AY289" s="155" t="s">
        <v>171</v>
      </c>
    </row>
    <row r="290" spans="2:65" s="15" customFormat="1" x14ac:dyDescent="0.2">
      <c r="B290" s="191"/>
      <c r="D290" s="150" t="s">
        <v>182</v>
      </c>
      <c r="E290" s="192" t="s">
        <v>1</v>
      </c>
      <c r="F290" s="193" t="s">
        <v>2111</v>
      </c>
      <c r="H290" s="192" t="s">
        <v>1</v>
      </c>
      <c r="I290" s="194"/>
      <c r="L290" s="191"/>
      <c r="M290" s="195"/>
      <c r="T290" s="196"/>
      <c r="AT290" s="192" t="s">
        <v>182</v>
      </c>
      <c r="AU290" s="192" t="s">
        <v>82</v>
      </c>
      <c r="AV290" s="15" t="s">
        <v>19</v>
      </c>
      <c r="AW290" s="15" t="s">
        <v>31</v>
      </c>
      <c r="AX290" s="15" t="s">
        <v>75</v>
      </c>
      <c r="AY290" s="192" t="s">
        <v>171</v>
      </c>
    </row>
    <row r="291" spans="2:65" s="14" customFormat="1" x14ac:dyDescent="0.2">
      <c r="B291" s="178"/>
      <c r="D291" s="150" t="s">
        <v>182</v>
      </c>
      <c r="E291" s="179" t="s">
        <v>1</v>
      </c>
      <c r="F291" s="180" t="s">
        <v>209</v>
      </c>
      <c r="H291" s="181">
        <v>515.66</v>
      </c>
      <c r="I291" s="182"/>
      <c r="L291" s="178"/>
      <c r="M291" s="183"/>
      <c r="T291" s="184"/>
      <c r="AT291" s="179" t="s">
        <v>182</v>
      </c>
      <c r="AU291" s="179" t="s">
        <v>82</v>
      </c>
      <c r="AV291" s="14" t="s">
        <v>111</v>
      </c>
      <c r="AW291" s="14" t="s">
        <v>31</v>
      </c>
      <c r="AX291" s="14" t="s">
        <v>19</v>
      </c>
      <c r="AY291" s="179" t="s">
        <v>171</v>
      </c>
    </row>
    <row r="292" spans="2:65" s="12" customFormat="1" x14ac:dyDescent="0.2">
      <c r="B292" s="154"/>
      <c r="D292" s="150" t="s">
        <v>182</v>
      </c>
      <c r="F292" s="156" t="s">
        <v>2112</v>
      </c>
      <c r="H292" s="157">
        <v>1031.32</v>
      </c>
      <c r="I292" s="158"/>
      <c r="L292" s="154"/>
      <c r="M292" s="159"/>
      <c r="T292" s="160"/>
      <c r="AT292" s="155" t="s">
        <v>182</v>
      </c>
      <c r="AU292" s="155" t="s">
        <v>82</v>
      </c>
      <c r="AV292" s="12" t="s">
        <v>82</v>
      </c>
      <c r="AW292" s="12" t="s">
        <v>4</v>
      </c>
      <c r="AX292" s="12" t="s">
        <v>19</v>
      </c>
      <c r="AY292" s="155" t="s">
        <v>171</v>
      </c>
    </row>
    <row r="293" spans="2:65" s="1" customFormat="1" ht="16.5" customHeight="1" x14ac:dyDescent="0.2">
      <c r="B293" s="32"/>
      <c r="C293" s="168" t="s">
        <v>271</v>
      </c>
      <c r="D293" s="168" t="s">
        <v>193</v>
      </c>
      <c r="E293" s="169" t="s">
        <v>2113</v>
      </c>
      <c r="F293" s="170" t="s">
        <v>2114</v>
      </c>
      <c r="G293" s="171" t="s">
        <v>324</v>
      </c>
      <c r="H293" s="172">
        <v>288</v>
      </c>
      <c r="I293" s="173"/>
      <c r="J293" s="174">
        <f>ROUND(I293*H293,1)</f>
        <v>0</v>
      </c>
      <c r="K293" s="170" t="s">
        <v>178</v>
      </c>
      <c r="L293" s="175"/>
      <c r="M293" s="176" t="s">
        <v>1</v>
      </c>
      <c r="N293" s="177" t="s">
        <v>40</v>
      </c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AR293" s="148" t="s">
        <v>196</v>
      </c>
      <c r="AT293" s="148" t="s">
        <v>193</v>
      </c>
      <c r="AU293" s="148" t="s">
        <v>82</v>
      </c>
      <c r="AY293" s="17" t="s">
        <v>171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7" t="s">
        <v>19</v>
      </c>
      <c r="BK293" s="149">
        <f>ROUND(I293*H293,1)</f>
        <v>0</v>
      </c>
      <c r="BL293" s="17" t="s">
        <v>111</v>
      </c>
      <c r="BM293" s="148" t="s">
        <v>2115</v>
      </c>
    </row>
    <row r="294" spans="2:65" s="1" customFormat="1" x14ac:dyDescent="0.2">
      <c r="B294" s="32"/>
      <c r="D294" s="150" t="s">
        <v>180</v>
      </c>
      <c r="F294" s="151" t="s">
        <v>2114</v>
      </c>
      <c r="I294" s="152"/>
      <c r="L294" s="32"/>
      <c r="M294" s="153"/>
      <c r="T294" s="56"/>
      <c r="AT294" s="17" t="s">
        <v>180</v>
      </c>
      <c r="AU294" s="17" t="s">
        <v>82</v>
      </c>
    </row>
    <row r="295" spans="2:65" s="15" customFormat="1" x14ac:dyDescent="0.2">
      <c r="B295" s="191"/>
      <c r="D295" s="150" t="s">
        <v>182</v>
      </c>
      <c r="E295" s="192" t="s">
        <v>1</v>
      </c>
      <c r="F295" s="193" t="s">
        <v>2116</v>
      </c>
      <c r="H295" s="192" t="s">
        <v>1</v>
      </c>
      <c r="I295" s="194"/>
      <c r="L295" s="191"/>
      <c r="M295" s="195"/>
      <c r="T295" s="196"/>
      <c r="AT295" s="192" t="s">
        <v>182</v>
      </c>
      <c r="AU295" s="192" t="s">
        <v>82</v>
      </c>
      <c r="AV295" s="15" t="s">
        <v>19</v>
      </c>
      <c r="AW295" s="15" t="s">
        <v>31</v>
      </c>
      <c r="AX295" s="15" t="s">
        <v>75</v>
      </c>
      <c r="AY295" s="192" t="s">
        <v>171</v>
      </c>
    </row>
    <row r="296" spans="2:65" s="12" customFormat="1" x14ac:dyDescent="0.2">
      <c r="B296" s="154"/>
      <c r="D296" s="150" t="s">
        <v>182</v>
      </c>
      <c r="E296" s="155" t="s">
        <v>1</v>
      </c>
      <c r="F296" s="156" t="s">
        <v>2117</v>
      </c>
      <c r="H296" s="157">
        <v>144</v>
      </c>
      <c r="I296" s="158"/>
      <c r="L296" s="154"/>
      <c r="M296" s="159"/>
      <c r="T296" s="160"/>
      <c r="AT296" s="155" t="s">
        <v>182</v>
      </c>
      <c r="AU296" s="155" t="s">
        <v>82</v>
      </c>
      <c r="AV296" s="12" t="s">
        <v>82</v>
      </c>
      <c r="AW296" s="12" t="s">
        <v>31</v>
      </c>
      <c r="AX296" s="12" t="s">
        <v>75</v>
      </c>
      <c r="AY296" s="155" t="s">
        <v>171</v>
      </c>
    </row>
    <row r="297" spans="2:65" s="14" customFormat="1" x14ac:dyDescent="0.2">
      <c r="B297" s="178"/>
      <c r="D297" s="150" t="s">
        <v>182</v>
      </c>
      <c r="E297" s="179" t="s">
        <v>1</v>
      </c>
      <c r="F297" s="180" t="s">
        <v>209</v>
      </c>
      <c r="H297" s="181">
        <v>144</v>
      </c>
      <c r="I297" s="182"/>
      <c r="L297" s="178"/>
      <c r="M297" s="183"/>
      <c r="T297" s="184"/>
      <c r="AT297" s="179" t="s">
        <v>182</v>
      </c>
      <c r="AU297" s="179" t="s">
        <v>82</v>
      </c>
      <c r="AV297" s="14" t="s">
        <v>111</v>
      </c>
      <c r="AW297" s="14" t="s">
        <v>31</v>
      </c>
      <c r="AX297" s="14" t="s">
        <v>19</v>
      </c>
      <c r="AY297" s="179" t="s">
        <v>171</v>
      </c>
    </row>
    <row r="298" spans="2:65" s="12" customFormat="1" x14ac:dyDescent="0.2">
      <c r="B298" s="154"/>
      <c r="D298" s="150" t="s">
        <v>182</v>
      </c>
      <c r="F298" s="156" t="s">
        <v>2118</v>
      </c>
      <c r="H298" s="157">
        <v>288</v>
      </c>
      <c r="I298" s="158"/>
      <c r="L298" s="154"/>
      <c r="M298" s="159"/>
      <c r="T298" s="160"/>
      <c r="AT298" s="155" t="s">
        <v>182</v>
      </c>
      <c r="AU298" s="155" t="s">
        <v>82</v>
      </c>
      <c r="AV298" s="12" t="s">
        <v>82</v>
      </c>
      <c r="AW298" s="12" t="s">
        <v>4</v>
      </c>
      <c r="AX298" s="12" t="s">
        <v>19</v>
      </c>
      <c r="AY298" s="155" t="s">
        <v>171</v>
      </c>
    </row>
    <row r="299" spans="2:65" s="1" customFormat="1" ht="24.2" customHeight="1" x14ac:dyDescent="0.2">
      <c r="B299" s="32"/>
      <c r="C299" s="137" t="s">
        <v>276</v>
      </c>
      <c r="D299" s="137" t="s">
        <v>174</v>
      </c>
      <c r="E299" s="138" t="s">
        <v>2119</v>
      </c>
      <c r="F299" s="139" t="s">
        <v>2120</v>
      </c>
      <c r="G299" s="140" t="s">
        <v>793</v>
      </c>
      <c r="H299" s="141">
        <v>1327.66</v>
      </c>
      <c r="I299" s="142"/>
      <c r="J299" s="143">
        <f>ROUND(I299*H299,1)</f>
        <v>0</v>
      </c>
      <c r="K299" s="139" t="s">
        <v>178</v>
      </c>
      <c r="L299" s="32"/>
      <c r="M299" s="144" t="s">
        <v>1</v>
      </c>
      <c r="N299" s="145" t="s">
        <v>40</v>
      </c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AR299" s="148" t="s">
        <v>111</v>
      </c>
      <c r="AT299" s="148" t="s">
        <v>174</v>
      </c>
      <c r="AU299" s="148" t="s">
        <v>82</v>
      </c>
      <c r="AY299" s="17" t="s">
        <v>171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19</v>
      </c>
      <c r="BK299" s="149">
        <f>ROUND(I299*H299,1)</f>
        <v>0</v>
      </c>
      <c r="BL299" s="17" t="s">
        <v>111</v>
      </c>
      <c r="BM299" s="148" t="s">
        <v>2121</v>
      </c>
    </row>
    <row r="300" spans="2:65" s="1" customFormat="1" ht="39" x14ac:dyDescent="0.2">
      <c r="B300" s="32"/>
      <c r="D300" s="150" t="s">
        <v>180</v>
      </c>
      <c r="F300" s="151" t="s">
        <v>2122</v>
      </c>
      <c r="I300" s="152"/>
      <c r="L300" s="32"/>
      <c r="M300" s="153"/>
      <c r="T300" s="56"/>
      <c r="AT300" s="17" t="s">
        <v>180</v>
      </c>
      <c r="AU300" s="17" t="s">
        <v>82</v>
      </c>
    </row>
    <row r="301" spans="2:65" s="15" customFormat="1" x14ac:dyDescent="0.2">
      <c r="B301" s="191"/>
      <c r="D301" s="150" t="s">
        <v>182</v>
      </c>
      <c r="E301" s="192" t="s">
        <v>1</v>
      </c>
      <c r="F301" s="193" t="s">
        <v>1993</v>
      </c>
      <c r="H301" s="192" t="s">
        <v>1</v>
      </c>
      <c r="I301" s="194"/>
      <c r="L301" s="191"/>
      <c r="M301" s="195"/>
      <c r="T301" s="196"/>
      <c r="AT301" s="192" t="s">
        <v>182</v>
      </c>
      <c r="AU301" s="192" t="s">
        <v>82</v>
      </c>
      <c r="AV301" s="15" t="s">
        <v>19</v>
      </c>
      <c r="AW301" s="15" t="s">
        <v>31</v>
      </c>
      <c r="AX301" s="15" t="s">
        <v>75</v>
      </c>
      <c r="AY301" s="192" t="s">
        <v>171</v>
      </c>
    </row>
    <row r="302" spans="2:65" s="15" customFormat="1" x14ac:dyDescent="0.2">
      <c r="B302" s="191"/>
      <c r="D302" s="150" t="s">
        <v>182</v>
      </c>
      <c r="E302" s="192" t="s">
        <v>1</v>
      </c>
      <c r="F302" s="193" t="s">
        <v>1994</v>
      </c>
      <c r="H302" s="192" t="s">
        <v>1</v>
      </c>
      <c r="I302" s="194"/>
      <c r="L302" s="191"/>
      <c r="M302" s="195"/>
      <c r="T302" s="196"/>
      <c r="AT302" s="192" t="s">
        <v>182</v>
      </c>
      <c r="AU302" s="192" t="s">
        <v>82</v>
      </c>
      <c r="AV302" s="15" t="s">
        <v>19</v>
      </c>
      <c r="AW302" s="15" t="s">
        <v>31</v>
      </c>
      <c r="AX302" s="15" t="s">
        <v>75</v>
      </c>
      <c r="AY302" s="192" t="s">
        <v>171</v>
      </c>
    </row>
    <row r="303" spans="2:65" s="12" customFormat="1" x14ac:dyDescent="0.2">
      <c r="B303" s="154"/>
      <c r="D303" s="150" t="s">
        <v>182</v>
      </c>
      <c r="E303" s="155" t="s">
        <v>1</v>
      </c>
      <c r="F303" s="156" t="s">
        <v>2123</v>
      </c>
      <c r="H303" s="157">
        <v>11.52</v>
      </c>
      <c r="I303" s="158"/>
      <c r="L303" s="154"/>
      <c r="M303" s="159"/>
      <c r="T303" s="160"/>
      <c r="AT303" s="155" t="s">
        <v>182</v>
      </c>
      <c r="AU303" s="155" t="s">
        <v>82</v>
      </c>
      <c r="AV303" s="12" t="s">
        <v>82</v>
      </c>
      <c r="AW303" s="12" t="s">
        <v>31</v>
      </c>
      <c r="AX303" s="12" t="s">
        <v>75</v>
      </c>
      <c r="AY303" s="155" t="s">
        <v>171</v>
      </c>
    </row>
    <row r="304" spans="2:65" s="12" customFormat="1" x14ac:dyDescent="0.2">
      <c r="B304" s="154"/>
      <c r="D304" s="150" t="s">
        <v>182</v>
      </c>
      <c r="E304" s="155" t="s">
        <v>1</v>
      </c>
      <c r="F304" s="156" t="s">
        <v>2124</v>
      </c>
      <c r="H304" s="157">
        <v>2.4</v>
      </c>
      <c r="I304" s="158"/>
      <c r="L304" s="154"/>
      <c r="M304" s="159"/>
      <c r="T304" s="160"/>
      <c r="AT304" s="155" t="s">
        <v>182</v>
      </c>
      <c r="AU304" s="155" t="s">
        <v>82</v>
      </c>
      <c r="AV304" s="12" t="s">
        <v>82</v>
      </c>
      <c r="AW304" s="12" t="s">
        <v>31</v>
      </c>
      <c r="AX304" s="12" t="s">
        <v>75</v>
      </c>
      <c r="AY304" s="155" t="s">
        <v>171</v>
      </c>
    </row>
    <row r="305" spans="2:51" s="15" customFormat="1" x14ac:dyDescent="0.2">
      <c r="B305" s="191"/>
      <c r="D305" s="150" t="s">
        <v>182</v>
      </c>
      <c r="E305" s="192" t="s">
        <v>1</v>
      </c>
      <c r="F305" s="193" t="s">
        <v>1997</v>
      </c>
      <c r="H305" s="192" t="s">
        <v>1</v>
      </c>
      <c r="I305" s="194"/>
      <c r="L305" s="191"/>
      <c r="M305" s="195"/>
      <c r="T305" s="196"/>
      <c r="AT305" s="192" t="s">
        <v>182</v>
      </c>
      <c r="AU305" s="192" t="s">
        <v>82</v>
      </c>
      <c r="AV305" s="15" t="s">
        <v>19</v>
      </c>
      <c r="AW305" s="15" t="s">
        <v>31</v>
      </c>
      <c r="AX305" s="15" t="s">
        <v>75</v>
      </c>
      <c r="AY305" s="192" t="s">
        <v>171</v>
      </c>
    </row>
    <row r="306" spans="2:51" s="12" customFormat="1" x14ac:dyDescent="0.2">
      <c r="B306" s="154"/>
      <c r="D306" s="150" t="s">
        <v>182</v>
      </c>
      <c r="E306" s="155" t="s">
        <v>1</v>
      </c>
      <c r="F306" s="156" t="s">
        <v>2125</v>
      </c>
      <c r="H306" s="157">
        <v>12.96</v>
      </c>
      <c r="I306" s="158"/>
      <c r="L306" s="154"/>
      <c r="M306" s="159"/>
      <c r="T306" s="160"/>
      <c r="AT306" s="155" t="s">
        <v>182</v>
      </c>
      <c r="AU306" s="155" t="s">
        <v>82</v>
      </c>
      <c r="AV306" s="12" t="s">
        <v>82</v>
      </c>
      <c r="AW306" s="12" t="s">
        <v>31</v>
      </c>
      <c r="AX306" s="12" t="s">
        <v>75</v>
      </c>
      <c r="AY306" s="155" t="s">
        <v>171</v>
      </c>
    </row>
    <row r="307" spans="2:51" s="12" customFormat="1" x14ac:dyDescent="0.2">
      <c r="B307" s="154"/>
      <c r="D307" s="150" t="s">
        <v>182</v>
      </c>
      <c r="E307" s="155" t="s">
        <v>1</v>
      </c>
      <c r="F307" s="156" t="s">
        <v>2124</v>
      </c>
      <c r="H307" s="157">
        <v>2.4</v>
      </c>
      <c r="I307" s="158"/>
      <c r="L307" s="154"/>
      <c r="M307" s="159"/>
      <c r="T307" s="160"/>
      <c r="AT307" s="155" t="s">
        <v>182</v>
      </c>
      <c r="AU307" s="155" t="s">
        <v>82</v>
      </c>
      <c r="AV307" s="12" t="s">
        <v>82</v>
      </c>
      <c r="AW307" s="12" t="s">
        <v>31</v>
      </c>
      <c r="AX307" s="12" t="s">
        <v>75</v>
      </c>
      <c r="AY307" s="155" t="s">
        <v>171</v>
      </c>
    </row>
    <row r="308" spans="2:51" s="15" customFormat="1" x14ac:dyDescent="0.2">
      <c r="B308" s="191"/>
      <c r="D308" s="150" t="s">
        <v>182</v>
      </c>
      <c r="E308" s="192" t="s">
        <v>1</v>
      </c>
      <c r="F308" s="193" t="s">
        <v>1999</v>
      </c>
      <c r="H308" s="192" t="s">
        <v>1</v>
      </c>
      <c r="I308" s="194"/>
      <c r="L308" s="191"/>
      <c r="M308" s="195"/>
      <c r="T308" s="196"/>
      <c r="AT308" s="192" t="s">
        <v>182</v>
      </c>
      <c r="AU308" s="192" t="s">
        <v>82</v>
      </c>
      <c r="AV308" s="15" t="s">
        <v>19</v>
      </c>
      <c r="AW308" s="15" t="s">
        <v>31</v>
      </c>
      <c r="AX308" s="15" t="s">
        <v>75</v>
      </c>
      <c r="AY308" s="192" t="s">
        <v>171</v>
      </c>
    </row>
    <row r="309" spans="2:51" s="12" customFormat="1" x14ac:dyDescent="0.2">
      <c r="B309" s="154"/>
      <c r="D309" s="150" t="s">
        <v>182</v>
      </c>
      <c r="E309" s="155" t="s">
        <v>1</v>
      </c>
      <c r="F309" s="156" t="s">
        <v>2126</v>
      </c>
      <c r="H309" s="157">
        <v>18.72</v>
      </c>
      <c r="I309" s="158"/>
      <c r="L309" s="154"/>
      <c r="M309" s="159"/>
      <c r="T309" s="160"/>
      <c r="AT309" s="155" t="s">
        <v>182</v>
      </c>
      <c r="AU309" s="155" t="s">
        <v>82</v>
      </c>
      <c r="AV309" s="12" t="s">
        <v>82</v>
      </c>
      <c r="AW309" s="12" t="s">
        <v>31</v>
      </c>
      <c r="AX309" s="12" t="s">
        <v>75</v>
      </c>
      <c r="AY309" s="155" t="s">
        <v>171</v>
      </c>
    </row>
    <row r="310" spans="2:51" s="12" customFormat="1" x14ac:dyDescent="0.2">
      <c r="B310" s="154"/>
      <c r="D310" s="150" t="s">
        <v>182</v>
      </c>
      <c r="E310" s="155" t="s">
        <v>1</v>
      </c>
      <c r="F310" s="156" t="s">
        <v>2127</v>
      </c>
      <c r="H310" s="157">
        <v>7.2</v>
      </c>
      <c r="I310" s="158"/>
      <c r="L310" s="154"/>
      <c r="M310" s="159"/>
      <c r="T310" s="160"/>
      <c r="AT310" s="155" t="s">
        <v>182</v>
      </c>
      <c r="AU310" s="155" t="s">
        <v>82</v>
      </c>
      <c r="AV310" s="12" t="s">
        <v>82</v>
      </c>
      <c r="AW310" s="12" t="s">
        <v>31</v>
      </c>
      <c r="AX310" s="12" t="s">
        <v>75</v>
      </c>
      <c r="AY310" s="155" t="s">
        <v>171</v>
      </c>
    </row>
    <row r="311" spans="2:51" s="15" customFormat="1" x14ac:dyDescent="0.2">
      <c r="B311" s="191"/>
      <c r="D311" s="150" t="s">
        <v>182</v>
      </c>
      <c r="E311" s="192" t="s">
        <v>1</v>
      </c>
      <c r="F311" s="193" t="s">
        <v>2002</v>
      </c>
      <c r="H311" s="192" t="s">
        <v>1</v>
      </c>
      <c r="I311" s="194"/>
      <c r="L311" s="191"/>
      <c r="M311" s="195"/>
      <c r="T311" s="196"/>
      <c r="AT311" s="192" t="s">
        <v>182</v>
      </c>
      <c r="AU311" s="192" t="s">
        <v>82</v>
      </c>
      <c r="AV311" s="15" t="s">
        <v>19</v>
      </c>
      <c r="AW311" s="15" t="s">
        <v>31</v>
      </c>
      <c r="AX311" s="15" t="s">
        <v>75</v>
      </c>
      <c r="AY311" s="192" t="s">
        <v>171</v>
      </c>
    </row>
    <row r="312" spans="2:51" s="12" customFormat="1" x14ac:dyDescent="0.2">
      <c r="B312" s="154"/>
      <c r="D312" s="150" t="s">
        <v>182</v>
      </c>
      <c r="E312" s="155" t="s">
        <v>1</v>
      </c>
      <c r="F312" s="156" t="s">
        <v>2128</v>
      </c>
      <c r="H312" s="157">
        <v>14.4</v>
      </c>
      <c r="I312" s="158"/>
      <c r="L312" s="154"/>
      <c r="M312" s="159"/>
      <c r="T312" s="160"/>
      <c r="AT312" s="155" t="s">
        <v>182</v>
      </c>
      <c r="AU312" s="155" t="s">
        <v>82</v>
      </c>
      <c r="AV312" s="12" t="s">
        <v>82</v>
      </c>
      <c r="AW312" s="12" t="s">
        <v>31</v>
      </c>
      <c r="AX312" s="12" t="s">
        <v>75</v>
      </c>
      <c r="AY312" s="155" t="s">
        <v>171</v>
      </c>
    </row>
    <row r="313" spans="2:51" s="15" customFormat="1" x14ac:dyDescent="0.2">
      <c r="B313" s="191"/>
      <c r="D313" s="150" t="s">
        <v>182</v>
      </c>
      <c r="E313" s="192" t="s">
        <v>1</v>
      </c>
      <c r="F313" s="193" t="s">
        <v>2004</v>
      </c>
      <c r="H313" s="192" t="s">
        <v>1</v>
      </c>
      <c r="I313" s="194"/>
      <c r="L313" s="191"/>
      <c r="M313" s="195"/>
      <c r="T313" s="196"/>
      <c r="AT313" s="192" t="s">
        <v>182</v>
      </c>
      <c r="AU313" s="192" t="s">
        <v>82</v>
      </c>
      <c r="AV313" s="15" t="s">
        <v>19</v>
      </c>
      <c r="AW313" s="15" t="s">
        <v>31</v>
      </c>
      <c r="AX313" s="15" t="s">
        <v>75</v>
      </c>
      <c r="AY313" s="192" t="s">
        <v>171</v>
      </c>
    </row>
    <row r="314" spans="2:51" s="12" customFormat="1" x14ac:dyDescent="0.2">
      <c r="B314" s="154"/>
      <c r="D314" s="150" t="s">
        <v>182</v>
      </c>
      <c r="E314" s="155" t="s">
        <v>1</v>
      </c>
      <c r="F314" s="156" t="s">
        <v>2129</v>
      </c>
      <c r="H314" s="157">
        <v>43.2</v>
      </c>
      <c r="I314" s="158"/>
      <c r="L314" s="154"/>
      <c r="M314" s="159"/>
      <c r="T314" s="160"/>
      <c r="AT314" s="155" t="s">
        <v>182</v>
      </c>
      <c r="AU314" s="155" t="s">
        <v>82</v>
      </c>
      <c r="AV314" s="12" t="s">
        <v>82</v>
      </c>
      <c r="AW314" s="12" t="s">
        <v>31</v>
      </c>
      <c r="AX314" s="12" t="s">
        <v>75</v>
      </c>
      <c r="AY314" s="155" t="s">
        <v>171</v>
      </c>
    </row>
    <row r="315" spans="2:51" s="15" customFormat="1" x14ac:dyDescent="0.2">
      <c r="B315" s="191"/>
      <c r="D315" s="150" t="s">
        <v>182</v>
      </c>
      <c r="E315" s="192" t="s">
        <v>1</v>
      </c>
      <c r="F315" s="193" t="s">
        <v>2006</v>
      </c>
      <c r="H315" s="192" t="s">
        <v>1</v>
      </c>
      <c r="I315" s="194"/>
      <c r="L315" s="191"/>
      <c r="M315" s="195"/>
      <c r="T315" s="196"/>
      <c r="AT315" s="192" t="s">
        <v>182</v>
      </c>
      <c r="AU315" s="192" t="s">
        <v>82</v>
      </c>
      <c r="AV315" s="15" t="s">
        <v>19</v>
      </c>
      <c r="AW315" s="15" t="s">
        <v>31</v>
      </c>
      <c r="AX315" s="15" t="s">
        <v>75</v>
      </c>
      <c r="AY315" s="192" t="s">
        <v>171</v>
      </c>
    </row>
    <row r="316" spans="2:51" s="12" customFormat="1" x14ac:dyDescent="0.2">
      <c r="B316" s="154"/>
      <c r="D316" s="150" t="s">
        <v>182</v>
      </c>
      <c r="E316" s="155" t="s">
        <v>1</v>
      </c>
      <c r="F316" s="156" t="s">
        <v>2123</v>
      </c>
      <c r="H316" s="157">
        <v>11.52</v>
      </c>
      <c r="I316" s="158"/>
      <c r="L316" s="154"/>
      <c r="M316" s="159"/>
      <c r="T316" s="160"/>
      <c r="AT316" s="155" t="s">
        <v>182</v>
      </c>
      <c r="AU316" s="155" t="s">
        <v>82</v>
      </c>
      <c r="AV316" s="12" t="s">
        <v>82</v>
      </c>
      <c r="AW316" s="12" t="s">
        <v>31</v>
      </c>
      <c r="AX316" s="12" t="s">
        <v>75</v>
      </c>
      <c r="AY316" s="155" t="s">
        <v>171</v>
      </c>
    </row>
    <row r="317" spans="2:51" s="15" customFormat="1" x14ac:dyDescent="0.2">
      <c r="B317" s="191"/>
      <c r="D317" s="150" t="s">
        <v>182</v>
      </c>
      <c r="E317" s="192" t="s">
        <v>1</v>
      </c>
      <c r="F317" s="193" t="s">
        <v>2010</v>
      </c>
      <c r="H317" s="192" t="s">
        <v>1</v>
      </c>
      <c r="I317" s="194"/>
      <c r="L317" s="191"/>
      <c r="M317" s="195"/>
      <c r="T317" s="196"/>
      <c r="AT317" s="192" t="s">
        <v>182</v>
      </c>
      <c r="AU317" s="192" t="s">
        <v>82</v>
      </c>
      <c r="AV317" s="15" t="s">
        <v>19</v>
      </c>
      <c r="AW317" s="15" t="s">
        <v>31</v>
      </c>
      <c r="AX317" s="15" t="s">
        <v>75</v>
      </c>
      <c r="AY317" s="192" t="s">
        <v>171</v>
      </c>
    </row>
    <row r="318" spans="2:51" s="12" customFormat="1" x14ac:dyDescent="0.2">
      <c r="B318" s="154"/>
      <c r="D318" s="150" t="s">
        <v>182</v>
      </c>
      <c r="E318" s="155" t="s">
        <v>1</v>
      </c>
      <c r="F318" s="156" t="s">
        <v>2130</v>
      </c>
      <c r="H318" s="157">
        <v>28.8</v>
      </c>
      <c r="I318" s="158"/>
      <c r="L318" s="154"/>
      <c r="M318" s="159"/>
      <c r="T318" s="160"/>
      <c r="AT318" s="155" t="s">
        <v>182</v>
      </c>
      <c r="AU318" s="155" t="s">
        <v>82</v>
      </c>
      <c r="AV318" s="12" t="s">
        <v>82</v>
      </c>
      <c r="AW318" s="12" t="s">
        <v>31</v>
      </c>
      <c r="AX318" s="12" t="s">
        <v>75</v>
      </c>
      <c r="AY318" s="155" t="s">
        <v>171</v>
      </c>
    </row>
    <row r="319" spans="2:51" s="15" customFormat="1" x14ac:dyDescent="0.2">
      <c r="B319" s="191"/>
      <c r="D319" s="150" t="s">
        <v>182</v>
      </c>
      <c r="E319" s="192" t="s">
        <v>1</v>
      </c>
      <c r="F319" s="193" t="s">
        <v>2012</v>
      </c>
      <c r="H319" s="192" t="s">
        <v>1</v>
      </c>
      <c r="I319" s="194"/>
      <c r="L319" s="191"/>
      <c r="M319" s="195"/>
      <c r="T319" s="196"/>
      <c r="AT319" s="192" t="s">
        <v>182</v>
      </c>
      <c r="AU319" s="192" t="s">
        <v>82</v>
      </c>
      <c r="AV319" s="15" t="s">
        <v>19</v>
      </c>
      <c r="AW319" s="15" t="s">
        <v>31</v>
      </c>
      <c r="AX319" s="15" t="s">
        <v>75</v>
      </c>
      <c r="AY319" s="192" t="s">
        <v>171</v>
      </c>
    </row>
    <row r="320" spans="2:51" s="12" customFormat="1" x14ac:dyDescent="0.2">
      <c r="B320" s="154"/>
      <c r="D320" s="150" t="s">
        <v>182</v>
      </c>
      <c r="E320" s="155" t="s">
        <v>1</v>
      </c>
      <c r="F320" s="156" t="s">
        <v>2131</v>
      </c>
      <c r="H320" s="157">
        <v>34.56</v>
      </c>
      <c r="I320" s="158"/>
      <c r="L320" s="154"/>
      <c r="M320" s="159"/>
      <c r="T320" s="160"/>
      <c r="AT320" s="155" t="s">
        <v>182</v>
      </c>
      <c r="AU320" s="155" t="s">
        <v>82</v>
      </c>
      <c r="AV320" s="12" t="s">
        <v>82</v>
      </c>
      <c r="AW320" s="12" t="s">
        <v>31</v>
      </c>
      <c r="AX320" s="12" t="s">
        <v>75</v>
      </c>
      <c r="AY320" s="155" t="s">
        <v>171</v>
      </c>
    </row>
    <row r="321" spans="2:51" s="12" customFormat="1" x14ac:dyDescent="0.2">
      <c r="B321" s="154"/>
      <c r="D321" s="150" t="s">
        <v>182</v>
      </c>
      <c r="E321" s="155" t="s">
        <v>1</v>
      </c>
      <c r="F321" s="156" t="s">
        <v>2123</v>
      </c>
      <c r="H321" s="157">
        <v>11.52</v>
      </c>
      <c r="I321" s="158"/>
      <c r="L321" s="154"/>
      <c r="M321" s="159"/>
      <c r="T321" s="160"/>
      <c r="AT321" s="155" t="s">
        <v>182</v>
      </c>
      <c r="AU321" s="155" t="s">
        <v>82</v>
      </c>
      <c r="AV321" s="12" t="s">
        <v>82</v>
      </c>
      <c r="AW321" s="12" t="s">
        <v>31</v>
      </c>
      <c r="AX321" s="12" t="s">
        <v>75</v>
      </c>
      <c r="AY321" s="155" t="s">
        <v>171</v>
      </c>
    </row>
    <row r="322" spans="2:51" s="15" customFormat="1" x14ac:dyDescent="0.2">
      <c r="B322" s="191"/>
      <c r="D322" s="150" t="s">
        <v>182</v>
      </c>
      <c r="E322" s="192" t="s">
        <v>1</v>
      </c>
      <c r="F322" s="193" t="s">
        <v>2015</v>
      </c>
      <c r="H322" s="192" t="s">
        <v>1</v>
      </c>
      <c r="I322" s="194"/>
      <c r="L322" s="191"/>
      <c r="M322" s="195"/>
      <c r="T322" s="196"/>
      <c r="AT322" s="192" t="s">
        <v>182</v>
      </c>
      <c r="AU322" s="192" t="s">
        <v>82</v>
      </c>
      <c r="AV322" s="15" t="s">
        <v>19</v>
      </c>
      <c r="AW322" s="15" t="s">
        <v>31</v>
      </c>
      <c r="AX322" s="15" t="s">
        <v>75</v>
      </c>
      <c r="AY322" s="192" t="s">
        <v>171</v>
      </c>
    </row>
    <row r="323" spans="2:51" s="12" customFormat="1" x14ac:dyDescent="0.2">
      <c r="B323" s="154"/>
      <c r="D323" s="150" t="s">
        <v>182</v>
      </c>
      <c r="E323" s="155" t="s">
        <v>1</v>
      </c>
      <c r="F323" s="156" t="s">
        <v>2132</v>
      </c>
      <c r="H323" s="157">
        <v>42.48</v>
      </c>
      <c r="I323" s="158"/>
      <c r="L323" s="154"/>
      <c r="M323" s="159"/>
      <c r="T323" s="160"/>
      <c r="AT323" s="155" t="s">
        <v>182</v>
      </c>
      <c r="AU323" s="155" t="s">
        <v>82</v>
      </c>
      <c r="AV323" s="12" t="s">
        <v>82</v>
      </c>
      <c r="AW323" s="12" t="s">
        <v>31</v>
      </c>
      <c r="AX323" s="12" t="s">
        <v>75</v>
      </c>
      <c r="AY323" s="155" t="s">
        <v>171</v>
      </c>
    </row>
    <row r="324" spans="2:51" s="15" customFormat="1" x14ac:dyDescent="0.2">
      <c r="B324" s="191"/>
      <c r="D324" s="150" t="s">
        <v>182</v>
      </c>
      <c r="E324" s="192" t="s">
        <v>1</v>
      </c>
      <c r="F324" s="193" t="s">
        <v>2017</v>
      </c>
      <c r="H324" s="192" t="s">
        <v>1</v>
      </c>
      <c r="I324" s="194"/>
      <c r="L324" s="191"/>
      <c r="M324" s="195"/>
      <c r="T324" s="196"/>
      <c r="AT324" s="192" t="s">
        <v>182</v>
      </c>
      <c r="AU324" s="192" t="s">
        <v>82</v>
      </c>
      <c r="AV324" s="15" t="s">
        <v>19</v>
      </c>
      <c r="AW324" s="15" t="s">
        <v>31</v>
      </c>
      <c r="AX324" s="15" t="s">
        <v>75</v>
      </c>
      <c r="AY324" s="192" t="s">
        <v>171</v>
      </c>
    </row>
    <row r="325" spans="2:51" s="12" customFormat="1" x14ac:dyDescent="0.2">
      <c r="B325" s="154"/>
      <c r="D325" s="150" t="s">
        <v>182</v>
      </c>
      <c r="E325" s="155" t="s">
        <v>1</v>
      </c>
      <c r="F325" s="156" t="s">
        <v>2133</v>
      </c>
      <c r="H325" s="157">
        <v>8.4</v>
      </c>
      <c r="I325" s="158"/>
      <c r="L325" s="154"/>
      <c r="M325" s="159"/>
      <c r="T325" s="160"/>
      <c r="AT325" s="155" t="s">
        <v>182</v>
      </c>
      <c r="AU325" s="155" t="s">
        <v>82</v>
      </c>
      <c r="AV325" s="12" t="s">
        <v>82</v>
      </c>
      <c r="AW325" s="12" t="s">
        <v>31</v>
      </c>
      <c r="AX325" s="12" t="s">
        <v>75</v>
      </c>
      <c r="AY325" s="155" t="s">
        <v>171</v>
      </c>
    </row>
    <row r="326" spans="2:51" s="15" customFormat="1" x14ac:dyDescent="0.2">
      <c r="B326" s="191"/>
      <c r="D326" s="150" t="s">
        <v>182</v>
      </c>
      <c r="E326" s="192" t="s">
        <v>1</v>
      </c>
      <c r="F326" s="193" t="s">
        <v>2019</v>
      </c>
      <c r="H326" s="192" t="s">
        <v>1</v>
      </c>
      <c r="I326" s="194"/>
      <c r="L326" s="191"/>
      <c r="M326" s="195"/>
      <c r="T326" s="196"/>
      <c r="AT326" s="192" t="s">
        <v>182</v>
      </c>
      <c r="AU326" s="192" t="s">
        <v>82</v>
      </c>
      <c r="AV326" s="15" t="s">
        <v>19</v>
      </c>
      <c r="AW326" s="15" t="s">
        <v>31</v>
      </c>
      <c r="AX326" s="15" t="s">
        <v>75</v>
      </c>
      <c r="AY326" s="192" t="s">
        <v>171</v>
      </c>
    </row>
    <row r="327" spans="2:51" s="12" customFormat="1" x14ac:dyDescent="0.2">
      <c r="B327" s="154"/>
      <c r="D327" s="150" t="s">
        <v>182</v>
      </c>
      <c r="E327" s="155" t="s">
        <v>1</v>
      </c>
      <c r="F327" s="156" t="s">
        <v>2134</v>
      </c>
      <c r="H327" s="157">
        <v>9.6</v>
      </c>
      <c r="I327" s="158"/>
      <c r="L327" s="154"/>
      <c r="M327" s="159"/>
      <c r="T327" s="160"/>
      <c r="AT327" s="155" t="s">
        <v>182</v>
      </c>
      <c r="AU327" s="155" t="s">
        <v>82</v>
      </c>
      <c r="AV327" s="12" t="s">
        <v>82</v>
      </c>
      <c r="AW327" s="12" t="s">
        <v>31</v>
      </c>
      <c r="AX327" s="12" t="s">
        <v>75</v>
      </c>
      <c r="AY327" s="155" t="s">
        <v>171</v>
      </c>
    </row>
    <row r="328" spans="2:51" s="15" customFormat="1" x14ac:dyDescent="0.2">
      <c r="B328" s="191"/>
      <c r="D328" s="150" t="s">
        <v>182</v>
      </c>
      <c r="E328" s="192" t="s">
        <v>1</v>
      </c>
      <c r="F328" s="193" t="s">
        <v>2021</v>
      </c>
      <c r="H328" s="192" t="s">
        <v>1</v>
      </c>
      <c r="I328" s="194"/>
      <c r="L328" s="191"/>
      <c r="M328" s="195"/>
      <c r="T328" s="196"/>
      <c r="AT328" s="192" t="s">
        <v>182</v>
      </c>
      <c r="AU328" s="192" t="s">
        <v>82</v>
      </c>
      <c r="AV328" s="15" t="s">
        <v>19</v>
      </c>
      <c r="AW328" s="15" t="s">
        <v>31</v>
      </c>
      <c r="AX328" s="15" t="s">
        <v>75</v>
      </c>
      <c r="AY328" s="192" t="s">
        <v>171</v>
      </c>
    </row>
    <row r="329" spans="2:51" s="12" customFormat="1" x14ac:dyDescent="0.2">
      <c r="B329" s="154"/>
      <c r="D329" s="150" t="s">
        <v>182</v>
      </c>
      <c r="E329" s="155" t="s">
        <v>1</v>
      </c>
      <c r="F329" s="156" t="s">
        <v>2127</v>
      </c>
      <c r="H329" s="157">
        <v>7.2</v>
      </c>
      <c r="I329" s="158"/>
      <c r="L329" s="154"/>
      <c r="M329" s="159"/>
      <c r="T329" s="160"/>
      <c r="AT329" s="155" t="s">
        <v>182</v>
      </c>
      <c r="AU329" s="155" t="s">
        <v>82</v>
      </c>
      <c r="AV329" s="12" t="s">
        <v>82</v>
      </c>
      <c r="AW329" s="12" t="s">
        <v>31</v>
      </c>
      <c r="AX329" s="12" t="s">
        <v>75</v>
      </c>
      <c r="AY329" s="155" t="s">
        <v>171</v>
      </c>
    </row>
    <row r="330" spans="2:51" s="15" customFormat="1" x14ac:dyDescent="0.2">
      <c r="B330" s="191"/>
      <c r="D330" s="150" t="s">
        <v>182</v>
      </c>
      <c r="E330" s="192" t="s">
        <v>1</v>
      </c>
      <c r="F330" s="193" t="s">
        <v>2022</v>
      </c>
      <c r="H330" s="192" t="s">
        <v>1</v>
      </c>
      <c r="I330" s="194"/>
      <c r="L330" s="191"/>
      <c r="M330" s="195"/>
      <c r="T330" s="196"/>
      <c r="AT330" s="192" t="s">
        <v>182</v>
      </c>
      <c r="AU330" s="192" t="s">
        <v>82</v>
      </c>
      <c r="AV330" s="15" t="s">
        <v>19</v>
      </c>
      <c r="AW330" s="15" t="s">
        <v>31</v>
      </c>
      <c r="AX330" s="15" t="s">
        <v>75</v>
      </c>
      <c r="AY330" s="192" t="s">
        <v>171</v>
      </c>
    </row>
    <row r="331" spans="2:51" s="12" customFormat="1" x14ac:dyDescent="0.2">
      <c r="B331" s="154"/>
      <c r="D331" s="150" t="s">
        <v>182</v>
      </c>
      <c r="E331" s="155" t="s">
        <v>1</v>
      </c>
      <c r="F331" s="156" t="s">
        <v>2135</v>
      </c>
      <c r="H331" s="157">
        <v>17.28</v>
      </c>
      <c r="I331" s="158"/>
      <c r="L331" s="154"/>
      <c r="M331" s="159"/>
      <c r="T331" s="160"/>
      <c r="AT331" s="155" t="s">
        <v>182</v>
      </c>
      <c r="AU331" s="155" t="s">
        <v>82</v>
      </c>
      <c r="AV331" s="12" t="s">
        <v>82</v>
      </c>
      <c r="AW331" s="12" t="s">
        <v>31</v>
      </c>
      <c r="AX331" s="12" t="s">
        <v>75</v>
      </c>
      <c r="AY331" s="155" t="s">
        <v>171</v>
      </c>
    </row>
    <row r="332" spans="2:51" s="12" customFormat="1" x14ac:dyDescent="0.2">
      <c r="B332" s="154"/>
      <c r="D332" s="150" t="s">
        <v>182</v>
      </c>
      <c r="E332" s="155" t="s">
        <v>1</v>
      </c>
      <c r="F332" s="156" t="s">
        <v>2136</v>
      </c>
      <c r="H332" s="157">
        <v>14.4</v>
      </c>
      <c r="I332" s="158"/>
      <c r="L332" s="154"/>
      <c r="M332" s="159"/>
      <c r="T332" s="160"/>
      <c r="AT332" s="155" t="s">
        <v>182</v>
      </c>
      <c r="AU332" s="155" t="s">
        <v>82</v>
      </c>
      <c r="AV332" s="12" t="s">
        <v>82</v>
      </c>
      <c r="AW332" s="12" t="s">
        <v>31</v>
      </c>
      <c r="AX332" s="12" t="s">
        <v>75</v>
      </c>
      <c r="AY332" s="155" t="s">
        <v>171</v>
      </c>
    </row>
    <row r="333" spans="2:51" s="15" customFormat="1" x14ac:dyDescent="0.2">
      <c r="B333" s="191"/>
      <c r="D333" s="150" t="s">
        <v>182</v>
      </c>
      <c r="E333" s="192" t="s">
        <v>1</v>
      </c>
      <c r="F333" s="193" t="s">
        <v>2025</v>
      </c>
      <c r="H333" s="192" t="s">
        <v>1</v>
      </c>
      <c r="I333" s="194"/>
      <c r="L333" s="191"/>
      <c r="M333" s="195"/>
      <c r="T333" s="196"/>
      <c r="AT333" s="192" t="s">
        <v>182</v>
      </c>
      <c r="AU333" s="192" t="s">
        <v>82</v>
      </c>
      <c r="AV333" s="15" t="s">
        <v>19</v>
      </c>
      <c r="AW333" s="15" t="s">
        <v>31</v>
      </c>
      <c r="AX333" s="15" t="s">
        <v>75</v>
      </c>
      <c r="AY333" s="192" t="s">
        <v>171</v>
      </c>
    </row>
    <row r="334" spans="2:51" s="12" customFormat="1" x14ac:dyDescent="0.2">
      <c r="B334" s="154"/>
      <c r="D334" s="150" t="s">
        <v>182</v>
      </c>
      <c r="E334" s="155" t="s">
        <v>1</v>
      </c>
      <c r="F334" s="156" t="s">
        <v>2137</v>
      </c>
      <c r="H334" s="157">
        <v>21</v>
      </c>
      <c r="I334" s="158"/>
      <c r="L334" s="154"/>
      <c r="M334" s="159"/>
      <c r="T334" s="160"/>
      <c r="AT334" s="155" t="s">
        <v>182</v>
      </c>
      <c r="AU334" s="155" t="s">
        <v>82</v>
      </c>
      <c r="AV334" s="12" t="s">
        <v>82</v>
      </c>
      <c r="AW334" s="12" t="s">
        <v>31</v>
      </c>
      <c r="AX334" s="12" t="s">
        <v>75</v>
      </c>
      <c r="AY334" s="155" t="s">
        <v>171</v>
      </c>
    </row>
    <row r="335" spans="2:51" s="12" customFormat="1" x14ac:dyDescent="0.2">
      <c r="B335" s="154"/>
      <c r="D335" s="150" t="s">
        <v>182</v>
      </c>
      <c r="E335" s="155" t="s">
        <v>1</v>
      </c>
      <c r="F335" s="156" t="s">
        <v>2138</v>
      </c>
      <c r="H335" s="157">
        <v>24</v>
      </c>
      <c r="I335" s="158"/>
      <c r="L335" s="154"/>
      <c r="M335" s="159"/>
      <c r="T335" s="160"/>
      <c r="AT335" s="155" t="s">
        <v>182</v>
      </c>
      <c r="AU335" s="155" t="s">
        <v>82</v>
      </c>
      <c r="AV335" s="12" t="s">
        <v>82</v>
      </c>
      <c r="AW335" s="12" t="s">
        <v>31</v>
      </c>
      <c r="AX335" s="12" t="s">
        <v>75</v>
      </c>
      <c r="AY335" s="155" t="s">
        <v>171</v>
      </c>
    </row>
    <row r="336" spans="2:51" s="15" customFormat="1" x14ac:dyDescent="0.2">
      <c r="B336" s="191"/>
      <c r="D336" s="150" t="s">
        <v>182</v>
      </c>
      <c r="E336" s="192" t="s">
        <v>1</v>
      </c>
      <c r="F336" s="193" t="s">
        <v>2028</v>
      </c>
      <c r="H336" s="192" t="s">
        <v>1</v>
      </c>
      <c r="I336" s="194"/>
      <c r="L336" s="191"/>
      <c r="M336" s="195"/>
      <c r="T336" s="196"/>
      <c r="AT336" s="192" t="s">
        <v>182</v>
      </c>
      <c r="AU336" s="192" t="s">
        <v>82</v>
      </c>
      <c r="AV336" s="15" t="s">
        <v>19</v>
      </c>
      <c r="AW336" s="15" t="s">
        <v>31</v>
      </c>
      <c r="AX336" s="15" t="s">
        <v>75</v>
      </c>
      <c r="AY336" s="192" t="s">
        <v>171</v>
      </c>
    </row>
    <row r="337" spans="2:65" s="12" customFormat="1" x14ac:dyDescent="0.2">
      <c r="B337" s="154"/>
      <c r="D337" s="150" t="s">
        <v>182</v>
      </c>
      <c r="E337" s="155" t="s">
        <v>1</v>
      </c>
      <c r="F337" s="156" t="s">
        <v>2137</v>
      </c>
      <c r="H337" s="157">
        <v>21</v>
      </c>
      <c r="I337" s="158"/>
      <c r="L337" s="154"/>
      <c r="M337" s="159"/>
      <c r="T337" s="160"/>
      <c r="AT337" s="155" t="s">
        <v>182</v>
      </c>
      <c r="AU337" s="155" t="s">
        <v>82</v>
      </c>
      <c r="AV337" s="12" t="s">
        <v>82</v>
      </c>
      <c r="AW337" s="12" t="s">
        <v>31</v>
      </c>
      <c r="AX337" s="12" t="s">
        <v>75</v>
      </c>
      <c r="AY337" s="155" t="s">
        <v>171</v>
      </c>
    </row>
    <row r="338" spans="2:65" s="15" customFormat="1" x14ac:dyDescent="0.2">
      <c r="B338" s="191"/>
      <c r="D338" s="150" t="s">
        <v>182</v>
      </c>
      <c r="E338" s="192" t="s">
        <v>1</v>
      </c>
      <c r="F338" s="193" t="s">
        <v>2139</v>
      </c>
      <c r="H338" s="192" t="s">
        <v>1</v>
      </c>
      <c r="I338" s="194"/>
      <c r="L338" s="191"/>
      <c r="M338" s="195"/>
      <c r="T338" s="196"/>
      <c r="AT338" s="192" t="s">
        <v>182</v>
      </c>
      <c r="AU338" s="192" t="s">
        <v>82</v>
      </c>
      <c r="AV338" s="15" t="s">
        <v>19</v>
      </c>
      <c r="AW338" s="15" t="s">
        <v>31</v>
      </c>
      <c r="AX338" s="15" t="s">
        <v>75</v>
      </c>
      <c r="AY338" s="192" t="s">
        <v>171</v>
      </c>
    </row>
    <row r="339" spans="2:65" s="12" customFormat="1" x14ac:dyDescent="0.2">
      <c r="B339" s="154"/>
      <c r="D339" s="150" t="s">
        <v>182</v>
      </c>
      <c r="E339" s="155" t="s">
        <v>1</v>
      </c>
      <c r="F339" s="156" t="s">
        <v>2140</v>
      </c>
      <c r="H339" s="157">
        <v>33.6</v>
      </c>
      <c r="I339" s="158"/>
      <c r="L339" s="154"/>
      <c r="M339" s="159"/>
      <c r="T339" s="160"/>
      <c r="AT339" s="155" t="s">
        <v>182</v>
      </c>
      <c r="AU339" s="155" t="s">
        <v>82</v>
      </c>
      <c r="AV339" s="12" t="s">
        <v>82</v>
      </c>
      <c r="AW339" s="12" t="s">
        <v>31</v>
      </c>
      <c r="AX339" s="12" t="s">
        <v>75</v>
      </c>
      <c r="AY339" s="155" t="s">
        <v>171</v>
      </c>
    </row>
    <row r="340" spans="2:65" s="13" customFormat="1" x14ac:dyDescent="0.2">
      <c r="B340" s="161"/>
      <c r="D340" s="150" t="s">
        <v>182</v>
      </c>
      <c r="E340" s="162" t="s">
        <v>1</v>
      </c>
      <c r="F340" s="163" t="s">
        <v>183</v>
      </c>
      <c r="H340" s="164">
        <v>398.16</v>
      </c>
      <c r="I340" s="165"/>
      <c r="L340" s="161"/>
      <c r="M340" s="166"/>
      <c r="T340" s="167"/>
      <c r="AT340" s="162" t="s">
        <v>182</v>
      </c>
      <c r="AU340" s="162" t="s">
        <v>82</v>
      </c>
      <c r="AV340" s="13" t="s">
        <v>107</v>
      </c>
      <c r="AW340" s="13" t="s">
        <v>31</v>
      </c>
      <c r="AX340" s="13" t="s">
        <v>75</v>
      </c>
      <c r="AY340" s="162" t="s">
        <v>171</v>
      </c>
    </row>
    <row r="341" spans="2:65" s="15" customFormat="1" x14ac:dyDescent="0.2">
      <c r="B341" s="191"/>
      <c r="D341" s="150" t="s">
        <v>182</v>
      </c>
      <c r="E341" s="192" t="s">
        <v>1</v>
      </c>
      <c r="F341" s="193" t="s">
        <v>2043</v>
      </c>
      <c r="H341" s="192" t="s">
        <v>1</v>
      </c>
      <c r="I341" s="194"/>
      <c r="L341" s="191"/>
      <c r="M341" s="195"/>
      <c r="T341" s="196"/>
      <c r="AT341" s="192" t="s">
        <v>182</v>
      </c>
      <c r="AU341" s="192" t="s">
        <v>82</v>
      </c>
      <c r="AV341" s="15" t="s">
        <v>19</v>
      </c>
      <c r="AW341" s="15" t="s">
        <v>31</v>
      </c>
      <c r="AX341" s="15" t="s">
        <v>75</v>
      </c>
      <c r="AY341" s="192" t="s">
        <v>171</v>
      </c>
    </row>
    <row r="342" spans="2:65" s="12" customFormat="1" x14ac:dyDescent="0.2">
      <c r="B342" s="154"/>
      <c r="D342" s="150" t="s">
        <v>182</v>
      </c>
      <c r="E342" s="155" t="s">
        <v>1</v>
      </c>
      <c r="F342" s="156" t="s">
        <v>2141</v>
      </c>
      <c r="H342" s="157">
        <v>37.5</v>
      </c>
      <c r="I342" s="158"/>
      <c r="L342" s="154"/>
      <c r="M342" s="159"/>
      <c r="T342" s="160"/>
      <c r="AT342" s="155" t="s">
        <v>182</v>
      </c>
      <c r="AU342" s="155" t="s">
        <v>82</v>
      </c>
      <c r="AV342" s="12" t="s">
        <v>82</v>
      </c>
      <c r="AW342" s="12" t="s">
        <v>31</v>
      </c>
      <c r="AX342" s="12" t="s">
        <v>75</v>
      </c>
      <c r="AY342" s="155" t="s">
        <v>171</v>
      </c>
    </row>
    <row r="343" spans="2:65" s="12" customFormat="1" x14ac:dyDescent="0.2">
      <c r="B343" s="154"/>
      <c r="D343" s="150" t="s">
        <v>182</v>
      </c>
      <c r="E343" s="155" t="s">
        <v>1</v>
      </c>
      <c r="F343" s="156" t="s">
        <v>2142</v>
      </c>
      <c r="H343" s="157">
        <v>80</v>
      </c>
      <c r="I343" s="158"/>
      <c r="L343" s="154"/>
      <c r="M343" s="159"/>
      <c r="T343" s="160"/>
      <c r="AT343" s="155" t="s">
        <v>182</v>
      </c>
      <c r="AU343" s="155" t="s">
        <v>82</v>
      </c>
      <c r="AV343" s="12" t="s">
        <v>82</v>
      </c>
      <c r="AW343" s="12" t="s">
        <v>31</v>
      </c>
      <c r="AX343" s="12" t="s">
        <v>75</v>
      </c>
      <c r="AY343" s="155" t="s">
        <v>171</v>
      </c>
    </row>
    <row r="344" spans="2:65" s="15" customFormat="1" x14ac:dyDescent="0.2">
      <c r="B344" s="191"/>
      <c r="D344" s="150" t="s">
        <v>182</v>
      </c>
      <c r="E344" s="192" t="s">
        <v>1</v>
      </c>
      <c r="F344" s="193" t="s">
        <v>2143</v>
      </c>
      <c r="H344" s="192" t="s">
        <v>1</v>
      </c>
      <c r="I344" s="194"/>
      <c r="L344" s="191"/>
      <c r="M344" s="195"/>
      <c r="T344" s="196"/>
      <c r="AT344" s="192" t="s">
        <v>182</v>
      </c>
      <c r="AU344" s="192" t="s">
        <v>82</v>
      </c>
      <c r="AV344" s="15" t="s">
        <v>19</v>
      </c>
      <c r="AW344" s="15" t="s">
        <v>31</v>
      </c>
      <c r="AX344" s="15" t="s">
        <v>75</v>
      </c>
      <c r="AY344" s="192" t="s">
        <v>171</v>
      </c>
    </row>
    <row r="345" spans="2:65" s="12" customFormat="1" x14ac:dyDescent="0.2">
      <c r="B345" s="154"/>
      <c r="D345" s="150" t="s">
        <v>182</v>
      </c>
      <c r="E345" s="155" t="s">
        <v>1</v>
      </c>
      <c r="F345" s="156" t="s">
        <v>1988</v>
      </c>
      <c r="H345" s="157">
        <v>812</v>
      </c>
      <c r="I345" s="158"/>
      <c r="L345" s="154"/>
      <c r="M345" s="159"/>
      <c r="T345" s="160"/>
      <c r="AT345" s="155" t="s">
        <v>182</v>
      </c>
      <c r="AU345" s="155" t="s">
        <v>82</v>
      </c>
      <c r="AV345" s="12" t="s">
        <v>82</v>
      </c>
      <c r="AW345" s="12" t="s">
        <v>31</v>
      </c>
      <c r="AX345" s="12" t="s">
        <v>75</v>
      </c>
      <c r="AY345" s="155" t="s">
        <v>171</v>
      </c>
    </row>
    <row r="346" spans="2:65" s="14" customFormat="1" x14ac:dyDescent="0.2">
      <c r="B346" s="178"/>
      <c r="D346" s="150" t="s">
        <v>182</v>
      </c>
      <c r="E346" s="179" t="s">
        <v>1</v>
      </c>
      <c r="F346" s="180" t="s">
        <v>209</v>
      </c>
      <c r="H346" s="181">
        <v>1327.66</v>
      </c>
      <c r="I346" s="182"/>
      <c r="L346" s="178"/>
      <c r="M346" s="183"/>
      <c r="T346" s="184"/>
      <c r="AT346" s="179" t="s">
        <v>182</v>
      </c>
      <c r="AU346" s="179" t="s">
        <v>82</v>
      </c>
      <c r="AV346" s="14" t="s">
        <v>111</v>
      </c>
      <c r="AW346" s="14" t="s">
        <v>31</v>
      </c>
      <c r="AX346" s="14" t="s">
        <v>19</v>
      </c>
      <c r="AY346" s="179" t="s">
        <v>171</v>
      </c>
    </row>
    <row r="347" spans="2:65" s="11" customFormat="1" ht="22.9" customHeight="1" x14ac:dyDescent="0.2">
      <c r="B347" s="125"/>
      <c r="D347" s="126" t="s">
        <v>74</v>
      </c>
      <c r="E347" s="135" t="s">
        <v>107</v>
      </c>
      <c r="F347" s="135" t="s">
        <v>1116</v>
      </c>
      <c r="I347" s="128"/>
      <c r="J347" s="136">
        <f>BK347</f>
        <v>0</v>
      </c>
      <c r="L347" s="125"/>
      <c r="M347" s="130"/>
      <c r="P347" s="131">
        <f>SUM(P348:P365)</f>
        <v>0</v>
      </c>
      <c r="R347" s="131">
        <f>SUM(R348:R365)</f>
        <v>3.8919600000000001</v>
      </c>
      <c r="T347" s="132">
        <f>SUM(T348:T365)</f>
        <v>51.360000000000007</v>
      </c>
      <c r="AR347" s="126" t="s">
        <v>19</v>
      </c>
      <c r="AT347" s="133" t="s">
        <v>74</v>
      </c>
      <c r="AU347" s="133" t="s">
        <v>19</v>
      </c>
      <c r="AY347" s="126" t="s">
        <v>171</v>
      </c>
      <c r="BK347" s="134">
        <f>SUM(BK348:BK365)</f>
        <v>0</v>
      </c>
    </row>
    <row r="348" spans="2:65" s="1" customFormat="1" ht="24.2" customHeight="1" x14ac:dyDescent="0.2">
      <c r="B348" s="32"/>
      <c r="C348" s="137" t="s">
        <v>284</v>
      </c>
      <c r="D348" s="137" t="s">
        <v>174</v>
      </c>
      <c r="E348" s="138" t="s">
        <v>2144</v>
      </c>
      <c r="F348" s="139" t="s">
        <v>2145</v>
      </c>
      <c r="G348" s="140" t="s">
        <v>793</v>
      </c>
      <c r="H348" s="141">
        <v>16.8</v>
      </c>
      <c r="I348" s="142"/>
      <c r="J348" s="143">
        <f>ROUND(I348*H348,1)</f>
        <v>0</v>
      </c>
      <c r="K348" s="139" t="s">
        <v>178</v>
      </c>
      <c r="L348" s="32"/>
      <c r="M348" s="144" t="s">
        <v>1</v>
      </c>
      <c r="N348" s="145" t="s">
        <v>40</v>
      </c>
      <c r="P348" s="146">
        <f>O348*H348</f>
        <v>0</v>
      </c>
      <c r="Q348" s="146">
        <v>0</v>
      </c>
      <c r="R348" s="146">
        <f>Q348*H348</f>
        <v>0</v>
      </c>
      <c r="S348" s="146">
        <v>2.2000000000000002</v>
      </c>
      <c r="T348" s="147">
        <f>S348*H348</f>
        <v>36.960000000000008</v>
      </c>
      <c r="AR348" s="148" t="s">
        <v>111</v>
      </c>
      <c r="AT348" s="148" t="s">
        <v>174</v>
      </c>
      <c r="AU348" s="148" t="s">
        <v>82</v>
      </c>
      <c r="AY348" s="17" t="s">
        <v>171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7" t="s">
        <v>19</v>
      </c>
      <c r="BK348" s="149">
        <f>ROUND(I348*H348,1)</f>
        <v>0</v>
      </c>
      <c r="BL348" s="17" t="s">
        <v>111</v>
      </c>
      <c r="BM348" s="148" t="s">
        <v>2146</v>
      </c>
    </row>
    <row r="349" spans="2:65" s="1" customFormat="1" ht="19.5" x14ac:dyDescent="0.2">
      <c r="B349" s="32"/>
      <c r="D349" s="150" t="s">
        <v>180</v>
      </c>
      <c r="F349" s="151" t="s">
        <v>2147</v>
      </c>
      <c r="I349" s="152"/>
      <c r="L349" s="32"/>
      <c r="M349" s="153"/>
      <c r="T349" s="56"/>
      <c r="AT349" s="17" t="s">
        <v>180</v>
      </c>
      <c r="AU349" s="17" t="s">
        <v>82</v>
      </c>
    </row>
    <row r="350" spans="2:65" s="15" customFormat="1" x14ac:dyDescent="0.2">
      <c r="B350" s="191"/>
      <c r="D350" s="150" t="s">
        <v>182</v>
      </c>
      <c r="E350" s="192" t="s">
        <v>1</v>
      </c>
      <c r="F350" s="193" t="s">
        <v>2148</v>
      </c>
      <c r="H350" s="192" t="s">
        <v>1</v>
      </c>
      <c r="I350" s="194"/>
      <c r="L350" s="191"/>
      <c r="M350" s="195"/>
      <c r="T350" s="196"/>
      <c r="AT350" s="192" t="s">
        <v>182</v>
      </c>
      <c r="AU350" s="192" t="s">
        <v>82</v>
      </c>
      <c r="AV350" s="15" t="s">
        <v>19</v>
      </c>
      <c r="AW350" s="15" t="s">
        <v>31</v>
      </c>
      <c r="AX350" s="15" t="s">
        <v>75</v>
      </c>
      <c r="AY350" s="192" t="s">
        <v>171</v>
      </c>
    </row>
    <row r="351" spans="2:65" s="12" customFormat="1" x14ac:dyDescent="0.2">
      <c r="B351" s="154"/>
      <c r="D351" s="150" t="s">
        <v>182</v>
      </c>
      <c r="E351" s="155" t="s">
        <v>1</v>
      </c>
      <c r="F351" s="156" t="s">
        <v>2149</v>
      </c>
      <c r="H351" s="157">
        <v>16.8</v>
      </c>
      <c r="I351" s="158"/>
      <c r="L351" s="154"/>
      <c r="M351" s="159"/>
      <c r="T351" s="160"/>
      <c r="AT351" s="155" t="s">
        <v>182</v>
      </c>
      <c r="AU351" s="155" t="s">
        <v>82</v>
      </c>
      <c r="AV351" s="12" t="s">
        <v>82</v>
      </c>
      <c r="AW351" s="12" t="s">
        <v>31</v>
      </c>
      <c r="AX351" s="12" t="s">
        <v>19</v>
      </c>
      <c r="AY351" s="155" t="s">
        <v>171</v>
      </c>
    </row>
    <row r="352" spans="2:65" s="1" customFormat="1" ht="24.2" customHeight="1" x14ac:dyDescent="0.2">
      <c r="B352" s="32"/>
      <c r="C352" s="137" t="s">
        <v>314</v>
      </c>
      <c r="D352" s="137" t="s">
        <v>174</v>
      </c>
      <c r="E352" s="138" t="s">
        <v>2150</v>
      </c>
      <c r="F352" s="139" t="s">
        <v>2151</v>
      </c>
      <c r="G352" s="140" t="s">
        <v>793</v>
      </c>
      <c r="H352" s="141">
        <v>6</v>
      </c>
      <c r="I352" s="142"/>
      <c r="J352" s="143">
        <f>ROUND(I352*H352,1)</f>
        <v>0</v>
      </c>
      <c r="K352" s="139" t="s">
        <v>178</v>
      </c>
      <c r="L352" s="32"/>
      <c r="M352" s="144" t="s">
        <v>1</v>
      </c>
      <c r="N352" s="145" t="s">
        <v>40</v>
      </c>
      <c r="P352" s="146">
        <f>O352*H352</f>
        <v>0</v>
      </c>
      <c r="Q352" s="146">
        <v>0</v>
      </c>
      <c r="R352" s="146">
        <f>Q352*H352</f>
        <v>0</v>
      </c>
      <c r="S352" s="146">
        <v>2.4</v>
      </c>
      <c r="T352" s="147">
        <f>S352*H352</f>
        <v>14.399999999999999</v>
      </c>
      <c r="AR352" s="148" t="s">
        <v>111</v>
      </c>
      <c r="AT352" s="148" t="s">
        <v>174</v>
      </c>
      <c r="AU352" s="148" t="s">
        <v>82</v>
      </c>
      <c r="AY352" s="17" t="s">
        <v>171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7" t="s">
        <v>19</v>
      </c>
      <c r="BK352" s="149">
        <f>ROUND(I352*H352,1)</f>
        <v>0</v>
      </c>
      <c r="BL352" s="17" t="s">
        <v>111</v>
      </c>
      <c r="BM352" s="148" t="s">
        <v>2152</v>
      </c>
    </row>
    <row r="353" spans="2:65" s="1" customFormat="1" ht="19.5" x14ac:dyDescent="0.2">
      <c r="B353" s="32"/>
      <c r="D353" s="150" t="s">
        <v>180</v>
      </c>
      <c r="F353" s="151" t="s">
        <v>2153</v>
      </c>
      <c r="I353" s="152"/>
      <c r="L353" s="32"/>
      <c r="M353" s="153"/>
      <c r="T353" s="56"/>
      <c r="AT353" s="17" t="s">
        <v>180</v>
      </c>
      <c r="AU353" s="17" t="s">
        <v>82</v>
      </c>
    </row>
    <row r="354" spans="2:65" s="15" customFormat="1" x14ac:dyDescent="0.2">
      <c r="B354" s="191"/>
      <c r="D354" s="150" t="s">
        <v>182</v>
      </c>
      <c r="E354" s="192" t="s">
        <v>1</v>
      </c>
      <c r="F354" s="193" t="s">
        <v>2154</v>
      </c>
      <c r="H354" s="192" t="s">
        <v>1</v>
      </c>
      <c r="I354" s="194"/>
      <c r="L354" s="191"/>
      <c r="M354" s="195"/>
      <c r="T354" s="196"/>
      <c r="AT354" s="192" t="s">
        <v>182</v>
      </c>
      <c r="AU354" s="192" t="s">
        <v>82</v>
      </c>
      <c r="AV354" s="15" t="s">
        <v>19</v>
      </c>
      <c r="AW354" s="15" t="s">
        <v>31</v>
      </c>
      <c r="AX354" s="15" t="s">
        <v>75</v>
      </c>
      <c r="AY354" s="192" t="s">
        <v>171</v>
      </c>
    </row>
    <row r="355" spans="2:65" s="12" customFormat="1" x14ac:dyDescent="0.2">
      <c r="B355" s="154"/>
      <c r="D355" s="150" t="s">
        <v>182</v>
      </c>
      <c r="E355" s="155" t="s">
        <v>1</v>
      </c>
      <c r="F355" s="156" t="s">
        <v>2155</v>
      </c>
      <c r="H355" s="157">
        <v>6</v>
      </c>
      <c r="I355" s="158"/>
      <c r="L355" s="154"/>
      <c r="M355" s="159"/>
      <c r="T355" s="160"/>
      <c r="AT355" s="155" t="s">
        <v>182</v>
      </c>
      <c r="AU355" s="155" t="s">
        <v>82</v>
      </c>
      <c r="AV355" s="12" t="s">
        <v>82</v>
      </c>
      <c r="AW355" s="12" t="s">
        <v>31</v>
      </c>
      <c r="AX355" s="12" t="s">
        <v>19</v>
      </c>
      <c r="AY355" s="155" t="s">
        <v>171</v>
      </c>
    </row>
    <row r="356" spans="2:65" s="1" customFormat="1" ht="33" customHeight="1" x14ac:dyDescent="0.2">
      <c r="B356" s="32"/>
      <c r="C356" s="137" t="s">
        <v>321</v>
      </c>
      <c r="D356" s="137" t="s">
        <v>174</v>
      </c>
      <c r="E356" s="138" t="s">
        <v>2156</v>
      </c>
      <c r="F356" s="139" t="s">
        <v>2157</v>
      </c>
      <c r="G356" s="140" t="s">
        <v>221</v>
      </c>
      <c r="H356" s="141">
        <v>1</v>
      </c>
      <c r="I356" s="142"/>
      <c r="J356" s="143">
        <f>ROUND(I356*H356,1)</f>
        <v>0</v>
      </c>
      <c r="K356" s="139" t="s">
        <v>178</v>
      </c>
      <c r="L356" s="32"/>
      <c r="M356" s="144" t="s">
        <v>1</v>
      </c>
      <c r="N356" s="145" t="s">
        <v>40</v>
      </c>
      <c r="P356" s="146">
        <f>O356*H356</f>
        <v>0</v>
      </c>
      <c r="Q356" s="146">
        <v>3.61896</v>
      </c>
      <c r="R356" s="146">
        <f>Q356*H356</f>
        <v>3.61896</v>
      </c>
      <c r="S356" s="146">
        <v>0</v>
      </c>
      <c r="T356" s="147">
        <f>S356*H356</f>
        <v>0</v>
      </c>
      <c r="AR356" s="148" t="s">
        <v>111</v>
      </c>
      <c r="AT356" s="148" t="s">
        <v>174</v>
      </c>
      <c r="AU356" s="148" t="s">
        <v>82</v>
      </c>
      <c r="AY356" s="17" t="s">
        <v>171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7" t="s">
        <v>19</v>
      </c>
      <c r="BK356" s="149">
        <f>ROUND(I356*H356,1)</f>
        <v>0</v>
      </c>
      <c r="BL356" s="17" t="s">
        <v>111</v>
      </c>
      <c r="BM356" s="148" t="s">
        <v>2158</v>
      </c>
    </row>
    <row r="357" spans="2:65" s="1" customFormat="1" ht="19.5" x14ac:dyDescent="0.2">
      <c r="B357" s="32"/>
      <c r="D357" s="150" t="s">
        <v>180</v>
      </c>
      <c r="F357" s="151" t="s">
        <v>2159</v>
      </c>
      <c r="I357" s="152"/>
      <c r="L357" s="32"/>
      <c r="M357" s="153"/>
      <c r="T357" s="56"/>
      <c r="AT357" s="17" t="s">
        <v>180</v>
      </c>
      <c r="AU357" s="17" t="s">
        <v>82</v>
      </c>
    </row>
    <row r="358" spans="2:65" s="15" customFormat="1" x14ac:dyDescent="0.2">
      <c r="B358" s="191"/>
      <c r="D358" s="150" t="s">
        <v>182</v>
      </c>
      <c r="E358" s="192" t="s">
        <v>1</v>
      </c>
      <c r="F358" s="193" t="s">
        <v>2160</v>
      </c>
      <c r="H358" s="192" t="s">
        <v>1</v>
      </c>
      <c r="I358" s="194"/>
      <c r="L358" s="191"/>
      <c r="M358" s="195"/>
      <c r="T358" s="196"/>
      <c r="AT358" s="192" t="s">
        <v>182</v>
      </c>
      <c r="AU358" s="192" t="s">
        <v>82</v>
      </c>
      <c r="AV358" s="15" t="s">
        <v>19</v>
      </c>
      <c r="AW358" s="15" t="s">
        <v>31</v>
      </c>
      <c r="AX358" s="15" t="s">
        <v>75</v>
      </c>
      <c r="AY358" s="192" t="s">
        <v>171</v>
      </c>
    </row>
    <row r="359" spans="2:65" s="12" customFormat="1" x14ac:dyDescent="0.2">
      <c r="B359" s="154"/>
      <c r="D359" s="150" t="s">
        <v>182</v>
      </c>
      <c r="E359" s="155" t="s">
        <v>1</v>
      </c>
      <c r="F359" s="156" t="s">
        <v>19</v>
      </c>
      <c r="H359" s="157">
        <v>1</v>
      </c>
      <c r="I359" s="158"/>
      <c r="L359" s="154"/>
      <c r="M359" s="159"/>
      <c r="T359" s="160"/>
      <c r="AT359" s="155" t="s">
        <v>182</v>
      </c>
      <c r="AU359" s="155" t="s">
        <v>82</v>
      </c>
      <c r="AV359" s="12" t="s">
        <v>82</v>
      </c>
      <c r="AW359" s="12" t="s">
        <v>31</v>
      </c>
      <c r="AX359" s="12" t="s">
        <v>19</v>
      </c>
      <c r="AY359" s="155" t="s">
        <v>171</v>
      </c>
    </row>
    <row r="360" spans="2:65" s="1" customFormat="1" ht="24.2" customHeight="1" x14ac:dyDescent="0.2">
      <c r="B360" s="32"/>
      <c r="C360" s="137" t="s">
        <v>7</v>
      </c>
      <c r="D360" s="137" t="s">
        <v>174</v>
      </c>
      <c r="E360" s="138" t="s">
        <v>2161</v>
      </c>
      <c r="F360" s="139" t="s">
        <v>2162</v>
      </c>
      <c r="G360" s="140" t="s">
        <v>221</v>
      </c>
      <c r="H360" s="141">
        <v>1</v>
      </c>
      <c r="I360" s="142"/>
      <c r="J360" s="143">
        <f>ROUND(I360*H360,1)</f>
        <v>0</v>
      </c>
      <c r="K360" s="139" t="s">
        <v>178</v>
      </c>
      <c r="L360" s="32"/>
      <c r="M360" s="144" t="s">
        <v>1</v>
      </c>
      <c r="N360" s="145" t="s">
        <v>40</v>
      </c>
      <c r="P360" s="146">
        <f>O360*H360</f>
        <v>0</v>
      </c>
      <c r="Q360" s="146">
        <v>0</v>
      </c>
      <c r="R360" s="146">
        <f>Q360*H360</f>
        <v>0</v>
      </c>
      <c r="S360" s="146">
        <v>0</v>
      </c>
      <c r="T360" s="147">
        <f>S360*H360</f>
        <v>0</v>
      </c>
      <c r="AR360" s="148" t="s">
        <v>111</v>
      </c>
      <c r="AT360" s="148" t="s">
        <v>174</v>
      </c>
      <c r="AU360" s="148" t="s">
        <v>82</v>
      </c>
      <c r="AY360" s="17" t="s">
        <v>171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7" t="s">
        <v>19</v>
      </c>
      <c r="BK360" s="149">
        <f>ROUND(I360*H360,1)</f>
        <v>0</v>
      </c>
      <c r="BL360" s="17" t="s">
        <v>111</v>
      </c>
      <c r="BM360" s="148" t="s">
        <v>2163</v>
      </c>
    </row>
    <row r="361" spans="2:65" s="1" customFormat="1" ht="19.5" x14ac:dyDescent="0.2">
      <c r="B361" s="32"/>
      <c r="D361" s="150" t="s">
        <v>180</v>
      </c>
      <c r="F361" s="151" t="s">
        <v>2164</v>
      </c>
      <c r="I361" s="152"/>
      <c r="L361" s="32"/>
      <c r="M361" s="153"/>
      <c r="T361" s="56"/>
      <c r="AT361" s="17" t="s">
        <v>180</v>
      </c>
      <c r="AU361" s="17" t="s">
        <v>82</v>
      </c>
    </row>
    <row r="362" spans="2:65" s="1" customFormat="1" ht="24.2" customHeight="1" x14ac:dyDescent="0.2">
      <c r="B362" s="32"/>
      <c r="C362" s="137" t="s">
        <v>331</v>
      </c>
      <c r="D362" s="137" t="s">
        <v>174</v>
      </c>
      <c r="E362" s="138" t="s">
        <v>2165</v>
      </c>
      <c r="F362" s="139" t="s">
        <v>2166</v>
      </c>
      <c r="G362" s="140" t="s">
        <v>221</v>
      </c>
      <c r="H362" s="141">
        <v>1</v>
      </c>
      <c r="I362" s="142"/>
      <c r="J362" s="143">
        <f>ROUND(I362*H362,1)</f>
        <v>0</v>
      </c>
      <c r="K362" s="139" t="s">
        <v>178</v>
      </c>
      <c r="L362" s="32"/>
      <c r="M362" s="144" t="s">
        <v>1</v>
      </c>
      <c r="N362" s="145" t="s">
        <v>40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AR362" s="148" t="s">
        <v>111</v>
      </c>
      <c r="AT362" s="148" t="s">
        <v>174</v>
      </c>
      <c r="AU362" s="148" t="s">
        <v>82</v>
      </c>
      <c r="AY362" s="17" t="s">
        <v>171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7" t="s">
        <v>19</v>
      </c>
      <c r="BK362" s="149">
        <f>ROUND(I362*H362,1)</f>
        <v>0</v>
      </c>
      <c r="BL362" s="17" t="s">
        <v>111</v>
      </c>
      <c r="BM362" s="148" t="s">
        <v>2167</v>
      </c>
    </row>
    <row r="363" spans="2:65" s="1" customFormat="1" ht="19.5" x14ac:dyDescent="0.2">
      <c r="B363" s="32"/>
      <c r="D363" s="150" t="s">
        <v>180</v>
      </c>
      <c r="F363" s="151" t="s">
        <v>2168</v>
      </c>
      <c r="I363" s="152"/>
      <c r="L363" s="32"/>
      <c r="M363" s="153"/>
      <c r="T363" s="56"/>
      <c r="AT363" s="17" t="s">
        <v>180</v>
      </c>
      <c r="AU363" s="17" t="s">
        <v>82</v>
      </c>
    </row>
    <row r="364" spans="2:65" s="1" customFormat="1" ht="21.75" customHeight="1" x14ac:dyDescent="0.2">
      <c r="B364" s="32"/>
      <c r="C364" s="168" t="s">
        <v>337</v>
      </c>
      <c r="D364" s="168" t="s">
        <v>193</v>
      </c>
      <c r="E364" s="169" t="s">
        <v>2169</v>
      </c>
      <c r="F364" s="170" t="s">
        <v>2170</v>
      </c>
      <c r="G364" s="171" t="s">
        <v>221</v>
      </c>
      <c r="H364" s="172">
        <v>1</v>
      </c>
      <c r="I364" s="173"/>
      <c r="J364" s="174">
        <f>ROUND(I364*H364,1)</f>
        <v>0</v>
      </c>
      <c r="K364" s="170" t="s">
        <v>178</v>
      </c>
      <c r="L364" s="175"/>
      <c r="M364" s="176" t="s">
        <v>1</v>
      </c>
      <c r="N364" s="177" t="s">
        <v>40</v>
      </c>
      <c r="P364" s="146">
        <f>O364*H364</f>
        <v>0</v>
      </c>
      <c r="Q364" s="146">
        <v>0.27300000000000002</v>
      </c>
      <c r="R364" s="146">
        <f>Q364*H364</f>
        <v>0.27300000000000002</v>
      </c>
      <c r="S364" s="146">
        <v>0</v>
      </c>
      <c r="T364" s="147">
        <f>S364*H364</f>
        <v>0</v>
      </c>
      <c r="AR364" s="148" t="s">
        <v>196</v>
      </c>
      <c r="AT364" s="148" t="s">
        <v>193</v>
      </c>
      <c r="AU364" s="148" t="s">
        <v>82</v>
      </c>
      <c r="AY364" s="17" t="s">
        <v>171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7" t="s">
        <v>19</v>
      </c>
      <c r="BK364" s="149">
        <f>ROUND(I364*H364,1)</f>
        <v>0</v>
      </c>
      <c r="BL364" s="17" t="s">
        <v>111</v>
      </c>
      <c r="BM364" s="148" t="s">
        <v>2171</v>
      </c>
    </row>
    <row r="365" spans="2:65" s="1" customFormat="1" x14ac:dyDescent="0.2">
      <c r="B365" s="32"/>
      <c r="D365" s="150" t="s">
        <v>180</v>
      </c>
      <c r="F365" s="151" t="s">
        <v>2170</v>
      </c>
      <c r="I365" s="152"/>
      <c r="L365" s="32"/>
      <c r="M365" s="153"/>
      <c r="T365" s="56"/>
      <c r="AT365" s="17" t="s">
        <v>180</v>
      </c>
      <c r="AU365" s="17" t="s">
        <v>82</v>
      </c>
    </row>
    <row r="366" spans="2:65" s="11" customFormat="1" ht="22.9" customHeight="1" x14ac:dyDescent="0.2">
      <c r="B366" s="125"/>
      <c r="D366" s="126" t="s">
        <v>74</v>
      </c>
      <c r="E366" s="135" t="s">
        <v>111</v>
      </c>
      <c r="F366" s="135" t="s">
        <v>846</v>
      </c>
      <c r="I366" s="128"/>
      <c r="J366" s="136">
        <f>BK366</f>
        <v>0</v>
      </c>
      <c r="L366" s="125"/>
      <c r="M366" s="130"/>
      <c r="P366" s="131">
        <f>SUM(P367:P416)</f>
        <v>0</v>
      </c>
      <c r="R366" s="131">
        <f>SUM(R367:R416)</f>
        <v>0.84250800000000003</v>
      </c>
      <c r="T366" s="132">
        <f>SUM(T367:T416)</f>
        <v>0</v>
      </c>
      <c r="AR366" s="126" t="s">
        <v>19</v>
      </c>
      <c r="AT366" s="133" t="s">
        <v>74</v>
      </c>
      <c r="AU366" s="133" t="s">
        <v>19</v>
      </c>
      <c r="AY366" s="126" t="s">
        <v>171</v>
      </c>
      <c r="BK366" s="134">
        <f>SUM(BK367:BK416)</f>
        <v>0</v>
      </c>
    </row>
    <row r="367" spans="2:65" s="1" customFormat="1" ht="24.2" customHeight="1" x14ac:dyDescent="0.2">
      <c r="B367" s="32"/>
      <c r="C367" s="137" t="s">
        <v>344</v>
      </c>
      <c r="D367" s="137" t="s">
        <v>174</v>
      </c>
      <c r="E367" s="138" t="s">
        <v>847</v>
      </c>
      <c r="F367" s="139" t="s">
        <v>848</v>
      </c>
      <c r="G367" s="140" t="s">
        <v>793</v>
      </c>
      <c r="H367" s="141">
        <v>42.68</v>
      </c>
      <c r="I367" s="142"/>
      <c r="J367" s="143">
        <f>ROUND(I367*H367,1)</f>
        <v>0</v>
      </c>
      <c r="K367" s="139" t="s">
        <v>178</v>
      </c>
      <c r="L367" s="32"/>
      <c r="M367" s="144" t="s">
        <v>1</v>
      </c>
      <c r="N367" s="145" t="s">
        <v>40</v>
      </c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AR367" s="148" t="s">
        <v>111</v>
      </c>
      <c r="AT367" s="148" t="s">
        <v>174</v>
      </c>
      <c r="AU367" s="148" t="s">
        <v>82</v>
      </c>
      <c r="AY367" s="17" t="s">
        <v>171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19</v>
      </c>
      <c r="BK367" s="149">
        <f>ROUND(I367*H367,1)</f>
        <v>0</v>
      </c>
      <c r="BL367" s="17" t="s">
        <v>111</v>
      </c>
      <c r="BM367" s="148" t="s">
        <v>2172</v>
      </c>
    </row>
    <row r="368" spans="2:65" s="1" customFormat="1" ht="19.5" x14ac:dyDescent="0.2">
      <c r="B368" s="32"/>
      <c r="D368" s="150" t="s">
        <v>180</v>
      </c>
      <c r="F368" s="151" t="s">
        <v>850</v>
      </c>
      <c r="I368" s="152"/>
      <c r="L368" s="32"/>
      <c r="M368" s="153"/>
      <c r="T368" s="56"/>
      <c r="AT368" s="17" t="s">
        <v>180</v>
      </c>
      <c r="AU368" s="17" t="s">
        <v>82</v>
      </c>
    </row>
    <row r="369" spans="2:51" s="15" customFormat="1" x14ac:dyDescent="0.2">
      <c r="B369" s="191"/>
      <c r="D369" s="150" t="s">
        <v>182</v>
      </c>
      <c r="E369" s="192" t="s">
        <v>1</v>
      </c>
      <c r="F369" s="193" t="s">
        <v>1993</v>
      </c>
      <c r="H369" s="192" t="s">
        <v>1</v>
      </c>
      <c r="I369" s="194"/>
      <c r="L369" s="191"/>
      <c r="M369" s="195"/>
      <c r="T369" s="196"/>
      <c r="AT369" s="192" t="s">
        <v>182</v>
      </c>
      <c r="AU369" s="192" t="s">
        <v>82</v>
      </c>
      <c r="AV369" s="15" t="s">
        <v>19</v>
      </c>
      <c r="AW369" s="15" t="s">
        <v>31</v>
      </c>
      <c r="AX369" s="15" t="s">
        <v>75</v>
      </c>
      <c r="AY369" s="192" t="s">
        <v>171</v>
      </c>
    </row>
    <row r="370" spans="2:51" s="15" customFormat="1" x14ac:dyDescent="0.2">
      <c r="B370" s="191"/>
      <c r="D370" s="150" t="s">
        <v>182</v>
      </c>
      <c r="E370" s="192" t="s">
        <v>1</v>
      </c>
      <c r="F370" s="193" t="s">
        <v>1994</v>
      </c>
      <c r="H370" s="192" t="s">
        <v>1</v>
      </c>
      <c r="I370" s="194"/>
      <c r="L370" s="191"/>
      <c r="M370" s="195"/>
      <c r="T370" s="196"/>
      <c r="AT370" s="192" t="s">
        <v>182</v>
      </c>
      <c r="AU370" s="192" t="s">
        <v>82</v>
      </c>
      <c r="AV370" s="15" t="s">
        <v>19</v>
      </c>
      <c r="AW370" s="15" t="s">
        <v>31</v>
      </c>
      <c r="AX370" s="15" t="s">
        <v>75</v>
      </c>
      <c r="AY370" s="192" t="s">
        <v>171</v>
      </c>
    </row>
    <row r="371" spans="2:51" s="12" customFormat="1" x14ac:dyDescent="0.2">
      <c r="B371" s="154"/>
      <c r="D371" s="150" t="s">
        <v>182</v>
      </c>
      <c r="E371" s="155" t="s">
        <v>1</v>
      </c>
      <c r="F371" s="156" t="s">
        <v>2173</v>
      </c>
      <c r="H371" s="157">
        <v>1.92</v>
      </c>
      <c r="I371" s="158"/>
      <c r="L371" s="154"/>
      <c r="M371" s="159"/>
      <c r="T371" s="160"/>
      <c r="AT371" s="155" t="s">
        <v>182</v>
      </c>
      <c r="AU371" s="155" t="s">
        <v>82</v>
      </c>
      <c r="AV371" s="12" t="s">
        <v>82</v>
      </c>
      <c r="AW371" s="12" t="s">
        <v>31</v>
      </c>
      <c r="AX371" s="12" t="s">
        <v>75</v>
      </c>
      <c r="AY371" s="155" t="s">
        <v>171</v>
      </c>
    </row>
    <row r="372" spans="2:51" s="12" customFormat="1" x14ac:dyDescent="0.2">
      <c r="B372" s="154"/>
      <c r="D372" s="150" t="s">
        <v>182</v>
      </c>
      <c r="E372" s="155" t="s">
        <v>1</v>
      </c>
      <c r="F372" s="156" t="s">
        <v>2174</v>
      </c>
      <c r="H372" s="157">
        <v>0.4</v>
      </c>
      <c r="I372" s="158"/>
      <c r="L372" s="154"/>
      <c r="M372" s="159"/>
      <c r="T372" s="160"/>
      <c r="AT372" s="155" t="s">
        <v>182</v>
      </c>
      <c r="AU372" s="155" t="s">
        <v>82</v>
      </c>
      <c r="AV372" s="12" t="s">
        <v>82</v>
      </c>
      <c r="AW372" s="12" t="s">
        <v>31</v>
      </c>
      <c r="AX372" s="12" t="s">
        <v>75</v>
      </c>
      <c r="AY372" s="155" t="s">
        <v>171</v>
      </c>
    </row>
    <row r="373" spans="2:51" s="15" customFormat="1" x14ac:dyDescent="0.2">
      <c r="B373" s="191"/>
      <c r="D373" s="150" t="s">
        <v>182</v>
      </c>
      <c r="E373" s="192" t="s">
        <v>1</v>
      </c>
      <c r="F373" s="193" t="s">
        <v>1997</v>
      </c>
      <c r="H373" s="192" t="s">
        <v>1</v>
      </c>
      <c r="I373" s="194"/>
      <c r="L373" s="191"/>
      <c r="M373" s="195"/>
      <c r="T373" s="196"/>
      <c r="AT373" s="192" t="s">
        <v>182</v>
      </c>
      <c r="AU373" s="192" t="s">
        <v>82</v>
      </c>
      <c r="AV373" s="15" t="s">
        <v>19</v>
      </c>
      <c r="AW373" s="15" t="s">
        <v>31</v>
      </c>
      <c r="AX373" s="15" t="s">
        <v>75</v>
      </c>
      <c r="AY373" s="192" t="s">
        <v>171</v>
      </c>
    </row>
    <row r="374" spans="2:51" s="12" customFormat="1" x14ac:dyDescent="0.2">
      <c r="B374" s="154"/>
      <c r="D374" s="150" t="s">
        <v>182</v>
      </c>
      <c r="E374" s="155" t="s">
        <v>1</v>
      </c>
      <c r="F374" s="156" t="s">
        <v>2175</v>
      </c>
      <c r="H374" s="157">
        <v>2.16</v>
      </c>
      <c r="I374" s="158"/>
      <c r="L374" s="154"/>
      <c r="M374" s="159"/>
      <c r="T374" s="160"/>
      <c r="AT374" s="155" t="s">
        <v>182</v>
      </c>
      <c r="AU374" s="155" t="s">
        <v>82</v>
      </c>
      <c r="AV374" s="12" t="s">
        <v>82</v>
      </c>
      <c r="AW374" s="12" t="s">
        <v>31</v>
      </c>
      <c r="AX374" s="12" t="s">
        <v>75</v>
      </c>
      <c r="AY374" s="155" t="s">
        <v>171</v>
      </c>
    </row>
    <row r="375" spans="2:51" s="12" customFormat="1" x14ac:dyDescent="0.2">
      <c r="B375" s="154"/>
      <c r="D375" s="150" t="s">
        <v>182</v>
      </c>
      <c r="E375" s="155" t="s">
        <v>1</v>
      </c>
      <c r="F375" s="156" t="s">
        <v>2174</v>
      </c>
      <c r="H375" s="157">
        <v>0.4</v>
      </c>
      <c r="I375" s="158"/>
      <c r="L375" s="154"/>
      <c r="M375" s="159"/>
      <c r="T375" s="160"/>
      <c r="AT375" s="155" t="s">
        <v>182</v>
      </c>
      <c r="AU375" s="155" t="s">
        <v>82</v>
      </c>
      <c r="AV375" s="12" t="s">
        <v>82</v>
      </c>
      <c r="AW375" s="12" t="s">
        <v>31</v>
      </c>
      <c r="AX375" s="12" t="s">
        <v>75</v>
      </c>
      <c r="AY375" s="155" t="s">
        <v>171</v>
      </c>
    </row>
    <row r="376" spans="2:51" s="15" customFormat="1" x14ac:dyDescent="0.2">
      <c r="B376" s="191"/>
      <c r="D376" s="150" t="s">
        <v>182</v>
      </c>
      <c r="E376" s="192" t="s">
        <v>1</v>
      </c>
      <c r="F376" s="193" t="s">
        <v>1999</v>
      </c>
      <c r="H376" s="192" t="s">
        <v>1</v>
      </c>
      <c r="I376" s="194"/>
      <c r="L376" s="191"/>
      <c r="M376" s="195"/>
      <c r="T376" s="196"/>
      <c r="AT376" s="192" t="s">
        <v>182</v>
      </c>
      <c r="AU376" s="192" t="s">
        <v>82</v>
      </c>
      <c r="AV376" s="15" t="s">
        <v>19</v>
      </c>
      <c r="AW376" s="15" t="s">
        <v>31</v>
      </c>
      <c r="AX376" s="15" t="s">
        <v>75</v>
      </c>
      <c r="AY376" s="192" t="s">
        <v>171</v>
      </c>
    </row>
    <row r="377" spans="2:51" s="12" customFormat="1" x14ac:dyDescent="0.2">
      <c r="B377" s="154"/>
      <c r="D377" s="150" t="s">
        <v>182</v>
      </c>
      <c r="E377" s="155" t="s">
        <v>1</v>
      </c>
      <c r="F377" s="156" t="s">
        <v>2176</v>
      </c>
      <c r="H377" s="157">
        <v>3.12</v>
      </c>
      <c r="I377" s="158"/>
      <c r="L377" s="154"/>
      <c r="M377" s="159"/>
      <c r="T377" s="160"/>
      <c r="AT377" s="155" t="s">
        <v>182</v>
      </c>
      <c r="AU377" s="155" t="s">
        <v>82</v>
      </c>
      <c r="AV377" s="12" t="s">
        <v>82</v>
      </c>
      <c r="AW377" s="12" t="s">
        <v>31</v>
      </c>
      <c r="AX377" s="12" t="s">
        <v>75</v>
      </c>
      <c r="AY377" s="155" t="s">
        <v>171</v>
      </c>
    </row>
    <row r="378" spans="2:51" s="12" customFormat="1" x14ac:dyDescent="0.2">
      <c r="B378" s="154"/>
      <c r="D378" s="150" t="s">
        <v>182</v>
      </c>
      <c r="E378" s="155" t="s">
        <v>1</v>
      </c>
      <c r="F378" s="156" t="s">
        <v>2177</v>
      </c>
      <c r="H378" s="157">
        <v>1.2</v>
      </c>
      <c r="I378" s="158"/>
      <c r="L378" s="154"/>
      <c r="M378" s="159"/>
      <c r="T378" s="160"/>
      <c r="AT378" s="155" t="s">
        <v>182</v>
      </c>
      <c r="AU378" s="155" t="s">
        <v>82</v>
      </c>
      <c r="AV378" s="12" t="s">
        <v>82</v>
      </c>
      <c r="AW378" s="12" t="s">
        <v>31</v>
      </c>
      <c r="AX378" s="12" t="s">
        <v>75</v>
      </c>
      <c r="AY378" s="155" t="s">
        <v>171</v>
      </c>
    </row>
    <row r="379" spans="2:51" s="15" customFormat="1" x14ac:dyDescent="0.2">
      <c r="B379" s="191"/>
      <c r="D379" s="150" t="s">
        <v>182</v>
      </c>
      <c r="E379" s="192" t="s">
        <v>1</v>
      </c>
      <c r="F379" s="193" t="s">
        <v>2002</v>
      </c>
      <c r="H379" s="192" t="s">
        <v>1</v>
      </c>
      <c r="I379" s="194"/>
      <c r="L379" s="191"/>
      <c r="M379" s="195"/>
      <c r="T379" s="196"/>
      <c r="AT379" s="192" t="s">
        <v>182</v>
      </c>
      <c r="AU379" s="192" t="s">
        <v>82</v>
      </c>
      <c r="AV379" s="15" t="s">
        <v>19</v>
      </c>
      <c r="AW379" s="15" t="s">
        <v>31</v>
      </c>
      <c r="AX379" s="15" t="s">
        <v>75</v>
      </c>
      <c r="AY379" s="192" t="s">
        <v>171</v>
      </c>
    </row>
    <row r="380" spans="2:51" s="12" customFormat="1" x14ac:dyDescent="0.2">
      <c r="B380" s="154"/>
      <c r="D380" s="150" t="s">
        <v>182</v>
      </c>
      <c r="E380" s="155" t="s">
        <v>1</v>
      </c>
      <c r="F380" s="156" t="s">
        <v>2178</v>
      </c>
      <c r="H380" s="157">
        <v>2.4</v>
      </c>
      <c r="I380" s="158"/>
      <c r="L380" s="154"/>
      <c r="M380" s="159"/>
      <c r="T380" s="160"/>
      <c r="AT380" s="155" t="s">
        <v>182</v>
      </c>
      <c r="AU380" s="155" t="s">
        <v>82</v>
      </c>
      <c r="AV380" s="12" t="s">
        <v>82</v>
      </c>
      <c r="AW380" s="12" t="s">
        <v>31</v>
      </c>
      <c r="AX380" s="12" t="s">
        <v>75</v>
      </c>
      <c r="AY380" s="155" t="s">
        <v>171</v>
      </c>
    </row>
    <row r="381" spans="2:51" s="15" customFormat="1" x14ac:dyDescent="0.2">
      <c r="B381" s="191"/>
      <c r="D381" s="150" t="s">
        <v>182</v>
      </c>
      <c r="E381" s="192" t="s">
        <v>1</v>
      </c>
      <c r="F381" s="193" t="s">
        <v>2004</v>
      </c>
      <c r="H381" s="192" t="s">
        <v>1</v>
      </c>
      <c r="I381" s="194"/>
      <c r="L381" s="191"/>
      <c r="M381" s="195"/>
      <c r="T381" s="196"/>
      <c r="AT381" s="192" t="s">
        <v>182</v>
      </c>
      <c r="AU381" s="192" t="s">
        <v>82</v>
      </c>
      <c r="AV381" s="15" t="s">
        <v>19</v>
      </c>
      <c r="AW381" s="15" t="s">
        <v>31</v>
      </c>
      <c r="AX381" s="15" t="s">
        <v>75</v>
      </c>
      <c r="AY381" s="192" t="s">
        <v>171</v>
      </c>
    </row>
    <row r="382" spans="2:51" s="12" customFormat="1" x14ac:dyDescent="0.2">
      <c r="B382" s="154"/>
      <c r="D382" s="150" t="s">
        <v>182</v>
      </c>
      <c r="E382" s="155" t="s">
        <v>1</v>
      </c>
      <c r="F382" s="156" t="s">
        <v>2179</v>
      </c>
      <c r="H382" s="157">
        <v>7.2</v>
      </c>
      <c r="I382" s="158"/>
      <c r="L382" s="154"/>
      <c r="M382" s="159"/>
      <c r="T382" s="160"/>
      <c r="AT382" s="155" t="s">
        <v>182</v>
      </c>
      <c r="AU382" s="155" t="s">
        <v>82</v>
      </c>
      <c r="AV382" s="12" t="s">
        <v>82</v>
      </c>
      <c r="AW382" s="12" t="s">
        <v>31</v>
      </c>
      <c r="AX382" s="12" t="s">
        <v>75</v>
      </c>
      <c r="AY382" s="155" t="s">
        <v>171</v>
      </c>
    </row>
    <row r="383" spans="2:51" s="15" customFormat="1" x14ac:dyDescent="0.2">
      <c r="B383" s="191"/>
      <c r="D383" s="150" t="s">
        <v>182</v>
      </c>
      <c r="E383" s="192" t="s">
        <v>1</v>
      </c>
      <c r="F383" s="193" t="s">
        <v>2006</v>
      </c>
      <c r="H383" s="192" t="s">
        <v>1</v>
      </c>
      <c r="I383" s="194"/>
      <c r="L383" s="191"/>
      <c r="M383" s="195"/>
      <c r="T383" s="196"/>
      <c r="AT383" s="192" t="s">
        <v>182</v>
      </c>
      <c r="AU383" s="192" t="s">
        <v>82</v>
      </c>
      <c r="AV383" s="15" t="s">
        <v>19</v>
      </c>
      <c r="AW383" s="15" t="s">
        <v>31</v>
      </c>
      <c r="AX383" s="15" t="s">
        <v>75</v>
      </c>
      <c r="AY383" s="192" t="s">
        <v>171</v>
      </c>
    </row>
    <row r="384" spans="2:51" s="12" customFormat="1" x14ac:dyDescent="0.2">
      <c r="B384" s="154"/>
      <c r="D384" s="150" t="s">
        <v>182</v>
      </c>
      <c r="E384" s="155" t="s">
        <v>1</v>
      </c>
      <c r="F384" s="156" t="s">
        <v>2173</v>
      </c>
      <c r="H384" s="157">
        <v>1.92</v>
      </c>
      <c r="I384" s="158"/>
      <c r="L384" s="154"/>
      <c r="M384" s="159"/>
      <c r="T384" s="160"/>
      <c r="AT384" s="155" t="s">
        <v>182</v>
      </c>
      <c r="AU384" s="155" t="s">
        <v>82</v>
      </c>
      <c r="AV384" s="12" t="s">
        <v>82</v>
      </c>
      <c r="AW384" s="12" t="s">
        <v>31</v>
      </c>
      <c r="AX384" s="12" t="s">
        <v>75</v>
      </c>
      <c r="AY384" s="155" t="s">
        <v>171</v>
      </c>
    </row>
    <row r="385" spans="2:65" s="15" customFormat="1" x14ac:dyDescent="0.2">
      <c r="B385" s="191"/>
      <c r="D385" s="150" t="s">
        <v>182</v>
      </c>
      <c r="E385" s="192" t="s">
        <v>1</v>
      </c>
      <c r="F385" s="193" t="s">
        <v>2010</v>
      </c>
      <c r="H385" s="192" t="s">
        <v>1</v>
      </c>
      <c r="I385" s="194"/>
      <c r="L385" s="191"/>
      <c r="M385" s="195"/>
      <c r="T385" s="196"/>
      <c r="AT385" s="192" t="s">
        <v>182</v>
      </c>
      <c r="AU385" s="192" t="s">
        <v>82</v>
      </c>
      <c r="AV385" s="15" t="s">
        <v>19</v>
      </c>
      <c r="AW385" s="15" t="s">
        <v>31</v>
      </c>
      <c r="AX385" s="15" t="s">
        <v>75</v>
      </c>
      <c r="AY385" s="192" t="s">
        <v>171</v>
      </c>
    </row>
    <row r="386" spans="2:65" s="12" customFormat="1" x14ac:dyDescent="0.2">
      <c r="B386" s="154"/>
      <c r="D386" s="150" t="s">
        <v>182</v>
      </c>
      <c r="E386" s="155" t="s">
        <v>1</v>
      </c>
      <c r="F386" s="156" t="s">
        <v>2180</v>
      </c>
      <c r="H386" s="157">
        <v>3</v>
      </c>
      <c r="I386" s="158"/>
      <c r="L386" s="154"/>
      <c r="M386" s="159"/>
      <c r="T386" s="160"/>
      <c r="AT386" s="155" t="s">
        <v>182</v>
      </c>
      <c r="AU386" s="155" t="s">
        <v>82</v>
      </c>
      <c r="AV386" s="12" t="s">
        <v>82</v>
      </c>
      <c r="AW386" s="12" t="s">
        <v>31</v>
      </c>
      <c r="AX386" s="12" t="s">
        <v>75</v>
      </c>
      <c r="AY386" s="155" t="s">
        <v>171</v>
      </c>
    </row>
    <row r="387" spans="2:65" s="15" customFormat="1" x14ac:dyDescent="0.2">
      <c r="B387" s="191"/>
      <c r="D387" s="150" t="s">
        <v>182</v>
      </c>
      <c r="E387" s="192" t="s">
        <v>1</v>
      </c>
      <c r="F387" s="193" t="s">
        <v>2012</v>
      </c>
      <c r="H387" s="192" t="s">
        <v>1</v>
      </c>
      <c r="I387" s="194"/>
      <c r="L387" s="191"/>
      <c r="M387" s="195"/>
      <c r="T387" s="196"/>
      <c r="AT387" s="192" t="s">
        <v>182</v>
      </c>
      <c r="AU387" s="192" t="s">
        <v>82</v>
      </c>
      <c r="AV387" s="15" t="s">
        <v>19</v>
      </c>
      <c r="AW387" s="15" t="s">
        <v>31</v>
      </c>
      <c r="AX387" s="15" t="s">
        <v>75</v>
      </c>
      <c r="AY387" s="192" t="s">
        <v>171</v>
      </c>
    </row>
    <row r="388" spans="2:65" s="12" customFormat="1" x14ac:dyDescent="0.2">
      <c r="B388" s="154"/>
      <c r="D388" s="150" t="s">
        <v>182</v>
      </c>
      <c r="E388" s="155" t="s">
        <v>1</v>
      </c>
      <c r="F388" s="156" t="s">
        <v>2181</v>
      </c>
      <c r="H388" s="157">
        <v>5.76</v>
      </c>
      <c r="I388" s="158"/>
      <c r="L388" s="154"/>
      <c r="M388" s="159"/>
      <c r="T388" s="160"/>
      <c r="AT388" s="155" t="s">
        <v>182</v>
      </c>
      <c r="AU388" s="155" t="s">
        <v>82</v>
      </c>
      <c r="AV388" s="12" t="s">
        <v>82</v>
      </c>
      <c r="AW388" s="12" t="s">
        <v>31</v>
      </c>
      <c r="AX388" s="12" t="s">
        <v>75</v>
      </c>
      <c r="AY388" s="155" t="s">
        <v>171</v>
      </c>
    </row>
    <row r="389" spans="2:65" s="12" customFormat="1" x14ac:dyDescent="0.2">
      <c r="B389" s="154"/>
      <c r="D389" s="150" t="s">
        <v>182</v>
      </c>
      <c r="E389" s="155" t="s">
        <v>1</v>
      </c>
      <c r="F389" s="156" t="s">
        <v>2173</v>
      </c>
      <c r="H389" s="157">
        <v>1.92</v>
      </c>
      <c r="I389" s="158"/>
      <c r="L389" s="154"/>
      <c r="M389" s="159"/>
      <c r="T389" s="160"/>
      <c r="AT389" s="155" t="s">
        <v>182</v>
      </c>
      <c r="AU389" s="155" t="s">
        <v>82</v>
      </c>
      <c r="AV389" s="12" t="s">
        <v>82</v>
      </c>
      <c r="AW389" s="12" t="s">
        <v>31</v>
      </c>
      <c r="AX389" s="12" t="s">
        <v>75</v>
      </c>
      <c r="AY389" s="155" t="s">
        <v>171</v>
      </c>
    </row>
    <row r="390" spans="2:65" s="15" customFormat="1" x14ac:dyDescent="0.2">
      <c r="B390" s="191"/>
      <c r="D390" s="150" t="s">
        <v>182</v>
      </c>
      <c r="E390" s="192" t="s">
        <v>1</v>
      </c>
      <c r="F390" s="193" t="s">
        <v>2015</v>
      </c>
      <c r="H390" s="192" t="s">
        <v>1</v>
      </c>
      <c r="I390" s="194"/>
      <c r="L390" s="191"/>
      <c r="M390" s="195"/>
      <c r="T390" s="196"/>
      <c r="AT390" s="192" t="s">
        <v>182</v>
      </c>
      <c r="AU390" s="192" t="s">
        <v>82</v>
      </c>
      <c r="AV390" s="15" t="s">
        <v>19</v>
      </c>
      <c r="AW390" s="15" t="s">
        <v>31</v>
      </c>
      <c r="AX390" s="15" t="s">
        <v>75</v>
      </c>
      <c r="AY390" s="192" t="s">
        <v>171</v>
      </c>
    </row>
    <row r="391" spans="2:65" s="12" customFormat="1" x14ac:dyDescent="0.2">
      <c r="B391" s="154"/>
      <c r="D391" s="150" t="s">
        <v>182</v>
      </c>
      <c r="E391" s="155" t="s">
        <v>1</v>
      </c>
      <c r="F391" s="156" t="s">
        <v>2182</v>
      </c>
      <c r="H391" s="157">
        <v>7.08</v>
      </c>
      <c r="I391" s="158"/>
      <c r="L391" s="154"/>
      <c r="M391" s="159"/>
      <c r="T391" s="160"/>
      <c r="AT391" s="155" t="s">
        <v>182</v>
      </c>
      <c r="AU391" s="155" t="s">
        <v>82</v>
      </c>
      <c r="AV391" s="12" t="s">
        <v>82</v>
      </c>
      <c r="AW391" s="12" t="s">
        <v>31</v>
      </c>
      <c r="AX391" s="12" t="s">
        <v>75</v>
      </c>
      <c r="AY391" s="155" t="s">
        <v>171</v>
      </c>
    </row>
    <row r="392" spans="2:65" s="15" customFormat="1" x14ac:dyDescent="0.2">
      <c r="B392" s="191"/>
      <c r="D392" s="150" t="s">
        <v>182</v>
      </c>
      <c r="E392" s="192" t="s">
        <v>1</v>
      </c>
      <c r="F392" s="193" t="s">
        <v>2017</v>
      </c>
      <c r="H392" s="192" t="s">
        <v>1</v>
      </c>
      <c r="I392" s="194"/>
      <c r="L392" s="191"/>
      <c r="M392" s="195"/>
      <c r="T392" s="196"/>
      <c r="AT392" s="192" t="s">
        <v>182</v>
      </c>
      <c r="AU392" s="192" t="s">
        <v>82</v>
      </c>
      <c r="AV392" s="15" t="s">
        <v>19</v>
      </c>
      <c r="AW392" s="15" t="s">
        <v>31</v>
      </c>
      <c r="AX392" s="15" t="s">
        <v>75</v>
      </c>
      <c r="AY392" s="192" t="s">
        <v>171</v>
      </c>
    </row>
    <row r="393" spans="2:65" s="12" customFormat="1" x14ac:dyDescent="0.2">
      <c r="B393" s="154"/>
      <c r="D393" s="150" t="s">
        <v>182</v>
      </c>
      <c r="E393" s="155" t="s">
        <v>1</v>
      </c>
      <c r="F393" s="156" t="s">
        <v>2183</v>
      </c>
      <c r="H393" s="157">
        <v>1.4</v>
      </c>
      <c r="I393" s="158"/>
      <c r="L393" s="154"/>
      <c r="M393" s="159"/>
      <c r="T393" s="160"/>
      <c r="AT393" s="155" t="s">
        <v>182</v>
      </c>
      <c r="AU393" s="155" t="s">
        <v>82</v>
      </c>
      <c r="AV393" s="12" t="s">
        <v>82</v>
      </c>
      <c r="AW393" s="12" t="s">
        <v>31</v>
      </c>
      <c r="AX393" s="12" t="s">
        <v>75</v>
      </c>
      <c r="AY393" s="155" t="s">
        <v>171</v>
      </c>
    </row>
    <row r="394" spans="2:65" s="15" customFormat="1" x14ac:dyDescent="0.2">
      <c r="B394" s="191"/>
      <c r="D394" s="150" t="s">
        <v>182</v>
      </c>
      <c r="E394" s="192" t="s">
        <v>1</v>
      </c>
      <c r="F394" s="193" t="s">
        <v>2019</v>
      </c>
      <c r="H394" s="192" t="s">
        <v>1</v>
      </c>
      <c r="I394" s="194"/>
      <c r="L394" s="191"/>
      <c r="M394" s="195"/>
      <c r="T394" s="196"/>
      <c r="AT394" s="192" t="s">
        <v>182</v>
      </c>
      <c r="AU394" s="192" t="s">
        <v>82</v>
      </c>
      <c r="AV394" s="15" t="s">
        <v>19</v>
      </c>
      <c r="AW394" s="15" t="s">
        <v>31</v>
      </c>
      <c r="AX394" s="15" t="s">
        <v>75</v>
      </c>
      <c r="AY394" s="192" t="s">
        <v>171</v>
      </c>
    </row>
    <row r="395" spans="2:65" s="12" customFormat="1" x14ac:dyDescent="0.2">
      <c r="B395" s="154"/>
      <c r="D395" s="150" t="s">
        <v>182</v>
      </c>
      <c r="E395" s="155" t="s">
        <v>1</v>
      </c>
      <c r="F395" s="156" t="s">
        <v>2184</v>
      </c>
      <c r="H395" s="157">
        <v>1.6</v>
      </c>
      <c r="I395" s="158"/>
      <c r="L395" s="154"/>
      <c r="M395" s="159"/>
      <c r="T395" s="160"/>
      <c r="AT395" s="155" t="s">
        <v>182</v>
      </c>
      <c r="AU395" s="155" t="s">
        <v>82</v>
      </c>
      <c r="AV395" s="12" t="s">
        <v>82</v>
      </c>
      <c r="AW395" s="12" t="s">
        <v>31</v>
      </c>
      <c r="AX395" s="12" t="s">
        <v>75</v>
      </c>
      <c r="AY395" s="155" t="s">
        <v>171</v>
      </c>
    </row>
    <row r="396" spans="2:65" s="15" customFormat="1" x14ac:dyDescent="0.2">
      <c r="B396" s="191"/>
      <c r="D396" s="150" t="s">
        <v>182</v>
      </c>
      <c r="E396" s="192" t="s">
        <v>1</v>
      </c>
      <c r="F396" s="193" t="s">
        <v>2021</v>
      </c>
      <c r="H396" s="192" t="s">
        <v>1</v>
      </c>
      <c r="I396" s="194"/>
      <c r="L396" s="191"/>
      <c r="M396" s="195"/>
      <c r="T396" s="196"/>
      <c r="AT396" s="192" t="s">
        <v>182</v>
      </c>
      <c r="AU396" s="192" t="s">
        <v>82</v>
      </c>
      <c r="AV396" s="15" t="s">
        <v>19</v>
      </c>
      <c r="AW396" s="15" t="s">
        <v>31</v>
      </c>
      <c r="AX396" s="15" t="s">
        <v>75</v>
      </c>
      <c r="AY396" s="192" t="s">
        <v>171</v>
      </c>
    </row>
    <row r="397" spans="2:65" s="12" customFormat="1" x14ac:dyDescent="0.2">
      <c r="B397" s="154"/>
      <c r="D397" s="150" t="s">
        <v>182</v>
      </c>
      <c r="E397" s="155" t="s">
        <v>1</v>
      </c>
      <c r="F397" s="156" t="s">
        <v>2177</v>
      </c>
      <c r="H397" s="157">
        <v>1.2</v>
      </c>
      <c r="I397" s="158"/>
      <c r="L397" s="154"/>
      <c r="M397" s="159"/>
      <c r="T397" s="160"/>
      <c r="AT397" s="155" t="s">
        <v>182</v>
      </c>
      <c r="AU397" s="155" t="s">
        <v>82</v>
      </c>
      <c r="AV397" s="12" t="s">
        <v>82</v>
      </c>
      <c r="AW397" s="12" t="s">
        <v>31</v>
      </c>
      <c r="AX397" s="12" t="s">
        <v>75</v>
      </c>
      <c r="AY397" s="155" t="s">
        <v>171</v>
      </c>
    </row>
    <row r="398" spans="2:65" s="14" customFormat="1" x14ac:dyDescent="0.2">
      <c r="B398" s="178"/>
      <c r="D398" s="150" t="s">
        <v>182</v>
      </c>
      <c r="E398" s="179" t="s">
        <v>1</v>
      </c>
      <c r="F398" s="180" t="s">
        <v>209</v>
      </c>
      <c r="H398" s="181">
        <v>42.68</v>
      </c>
      <c r="I398" s="182"/>
      <c r="L398" s="178"/>
      <c r="M398" s="183"/>
      <c r="T398" s="184"/>
      <c r="AT398" s="179" t="s">
        <v>182</v>
      </c>
      <c r="AU398" s="179" t="s">
        <v>82</v>
      </c>
      <c r="AV398" s="14" t="s">
        <v>111</v>
      </c>
      <c r="AW398" s="14" t="s">
        <v>31</v>
      </c>
      <c r="AX398" s="14" t="s">
        <v>19</v>
      </c>
      <c r="AY398" s="179" t="s">
        <v>171</v>
      </c>
    </row>
    <row r="399" spans="2:65" s="1" customFormat="1" ht="16.5" customHeight="1" x14ac:dyDescent="0.2">
      <c r="B399" s="32"/>
      <c r="C399" s="137" t="s">
        <v>353</v>
      </c>
      <c r="D399" s="137" t="s">
        <v>174</v>
      </c>
      <c r="E399" s="138" t="s">
        <v>2185</v>
      </c>
      <c r="F399" s="139" t="s">
        <v>2186</v>
      </c>
      <c r="G399" s="140" t="s">
        <v>793</v>
      </c>
      <c r="H399" s="141">
        <v>17.48</v>
      </c>
      <c r="I399" s="142"/>
      <c r="J399" s="143">
        <f>ROUND(I399*H399,1)</f>
        <v>0</v>
      </c>
      <c r="K399" s="139" t="s">
        <v>178</v>
      </c>
      <c r="L399" s="32"/>
      <c r="M399" s="144" t="s">
        <v>1</v>
      </c>
      <c r="N399" s="145" t="s">
        <v>40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111</v>
      </c>
      <c r="AT399" s="148" t="s">
        <v>174</v>
      </c>
      <c r="AU399" s="148" t="s">
        <v>82</v>
      </c>
      <c r="AY399" s="17" t="s">
        <v>171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19</v>
      </c>
      <c r="BK399" s="149">
        <f>ROUND(I399*H399,1)</f>
        <v>0</v>
      </c>
      <c r="BL399" s="17" t="s">
        <v>111</v>
      </c>
      <c r="BM399" s="148" t="s">
        <v>2187</v>
      </c>
    </row>
    <row r="400" spans="2:65" s="1" customFormat="1" ht="19.5" x14ac:dyDescent="0.2">
      <c r="B400" s="32"/>
      <c r="D400" s="150" t="s">
        <v>180</v>
      </c>
      <c r="F400" s="151" t="s">
        <v>2188</v>
      </c>
      <c r="I400" s="152"/>
      <c r="L400" s="32"/>
      <c r="M400" s="153"/>
      <c r="T400" s="56"/>
      <c r="AT400" s="17" t="s">
        <v>180</v>
      </c>
      <c r="AU400" s="17" t="s">
        <v>82</v>
      </c>
    </row>
    <row r="401" spans="2:65" s="15" customFormat="1" x14ac:dyDescent="0.2">
      <c r="B401" s="191"/>
      <c r="D401" s="150" t="s">
        <v>182</v>
      </c>
      <c r="E401" s="192" t="s">
        <v>1</v>
      </c>
      <c r="F401" s="193" t="s">
        <v>2021</v>
      </c>
      <c r="H401" s="192" t="s">
        <v>1</v>
      </c>
      <c r="I401" s="194"/>
      <c r="L401" s="191"/>
      <c r="M401" s="195"/>
      <c r="T401" s="196"/>
      <c r="AT401" s="192" t="s">
        <v>182</v>
      </c>
      <c r="AU401" s="192" t="s">
        <v>82</v>
      </c>
      <c r="AV401" s="15" t="s">
        <v>19</v>
      </c>
      <c r="AW401" s="15" t="s">
        <v>31</v>
      </c>
      <c r="AX401" s="15" t="s">
        <v>75</v>
      </c>
      <c r="AY401" s="192" t="s">
        <v>171</v>
      </c>
    </row>
    <row r="402" spans="2:65" s="12" customFormat="1" x14ac:dyDescent="0.2">
      <c r="B402" s="154"/>
      <c r="D402" s="150" t="s">
        <v>182</v>
      </c>
      <c r="E402" s="155" t="s">
        <v>1</v>
      </c>
      <c r="F402" s="156" t="s">
        <v>2177</v>
      </c>
      <c r="H402" s="157">
        <v>1.2</v>
      </c>
      <c r="I402" s="158"/>
      <c r="L402" s="154"/>
      <c r="M402" s="159"/>
      <c r="T402" s="160"/>
      <c r="AT402" s="155" t="s">
        <v>182</v>
      </c>
      <c r="AU402" s="155" t="s">
        <v>82</v>
      </c>
      <c r="AV402" s="12" t="s">
        <v>82</v>
      </c>
      <c r="AW402" s="12" t="s">
        <v>31</v>
      </c>
      <c r="AX402" s="12" t="s">
        <v>75</v>
      </c>
      <c r="AY402" s="155" t="s">
        <v>171</v>
      </c>
    </row>
    <row r="403" spans="2:65" s="15" customFormat="1" x14ac:dyDescent="0.2">
      <c r="B403" s="191"/>
      <c r="D403" s="150" t="s">
        <v>182</v>
      </c>
      <c r="E403" s="192" t="s">
        <v>1</v>
      </c>
      <c r="F403" s="193" t="s">
        <v>2022</v>
      </c>
      <c r="H403" s="192" t="s">
        <v>1</v>
      </c>
      <c r="I403" s="194"/>
      <c r="L403" s="191"/>
      <c r="M403" s="195"/>
      <c r="T403" s="196"/>
      <c r="AT403" s="192" t="s">
        <v>182</v>
      </c>
      <c r="AU403" s="192" t="s">
        <v>82</v>
      </c>
      <c r="AV403" s="15" t="s">
        <v>19</v>
      </c>
      <c r="AW403" s="15" t="s">
        <v>31</v>
      </c>
      <c r="AX403" s="15" t="s">
        <v>75</v>
      </c>
      <c r="AY403" s="192" t="s">
        <v>171</v>
      </c>
    </row>
    <row r="404" spans="2:65" s="12" customFormat="1" x14ac:dyDescent="0.2">
      <c r="B404" s="154"/>
      <c r="D404" s="150" t="s">
        <v>182</v>
      </c>
      <c r="E404" s="155" t="s">
        <v>1</v>
      </c>
      <c r="F404" s="156" t="s">
        <v>2189</v>
      </c>
      <c r="H404" s="157">
        <v>2.88</v>
      </c>
      <c r="I404" s="158"/>
      <c r="L404" s="154"/>
      <c r="M404" s="159"/>
      <c r="T404" s="160"/>
      <c r="AT404" s="155" t="s">
        <v>182</v>
      </c>
      <c r="AU404" s="155" t="s">
        <v>82</v>
      </c>
      <c r="AV404" s="12" t="s">
        <v>82</v>
      </c>
      <c r="AW404" s="12" t="s">
        <v>31</v>
      </c>
      <c r="AX404" s="12" t="s">
        <v>75</v>
      </c>
      <c r="AY404" s="155" t="s">
        <v>171</v>
      </c>
    </row>
    <row r="405" spans="2:65" s="12" customFormat="1" x14ac:dyDescent="0.2">
      <c r="B405" s="154"/>
      <c r="D405" s="150" t="s">
        <v>182</v>
      </c>
      <c r="E405" s="155" t="s">
        <v>1</v>
      </c>
      <c r="F405" s="156" t="s">
        <v>2190</v>
      </c>
      <c r="H405" s="157">
        <v>2.4</v>
      </c>
      <c r="I405" s="158"/>
      <c r="L405" s="154"/>
      <c r="M405" s="159"/>
      <c r="T405" s="160"/>
      <c r="AT405" s="155" t="s">
        <v>182</v>
      </c>
      <c r="AU405" s="155" t="s">
        <v>82</v>
      </c>
      <c r="AV405" s="12" t="s">
        <v>82</v>
      </c>
      <c r="AW405" s="12" t="s">
        <v>31</v>
      </c>
      <c r="AX405" s="12" t="s">
        <v>75</v>
      </c>
      <c r="AY405" s="155" t="s">
        <v>171</v>
      </c>
    </row>
    <row r="406" spans="2:65" s="15" customFormat="1" x14ac:dyDescent="0.2">
      <c r="B406" s="191"/>
      <c r="D406" s="150" t="s">
        <v>182</v>
      </c>
      <c r="E406" s="192" t="s">
        <v>1</v>
      </c>
      <c r="F406" s="193" t="s">
        <v>2025</v>
      </c>
      <c r="H406" s="192" t="s">
        <v>1</v>
      </c>
      <c r="I406" s="194"/>
      <c r="L406" s="191"/>
      <c r="M406" s="195"/>
      <c r="T406" s="196"/>
      <c r="AT406" s="192" t="s">
        <v>182</v>
      </c>
      <c r="AU406" s="192" t="s">
        <v>82</v>
      </c>
      <c r="AV406" s="15" t="s">
        <v>19</v>
      </c>
      <c r="AW406" s="15" t="s">
        <v>31</v>
      </c>
      <c r="AX406" s="15" t="s">
        <v>75</v>
      </c>
      <c r="AY406" s="192" t="s">
        <v>171</v>
      </c>
    </row>
    <row r="407" spans="2:65" s="12" customFormat="1" x14ac:dyDescent="0.2">
      <c r="B407" s="154"/>
      <c r="D407" s="150" t="s">
        <v>182</v>
      </c>
      <c r="E407" s="155" t="s">
        <v>1</v>
      </c>
      <c r="F407" s="156" t="s">
        <v>2191</v>
      </c>
      <c r="H407" s="157">
        <v>3.5</v>
      </c>
      <c r="I407" s="158"/>
      <c r="L407" s="154"/>
      <c r="M407" s="159"/>
      <c r="T407" s="160"/>
      <c r="AT407" s="155" t="s">
        <v>182</v>
      </c>
      <c r="AU407" s="155" t="s">
        <v>82</v>
      </c>
      <c r="AV407" s="12" t="s">
        <v>82</v>
      </c>
      <c r="AW407" s="12" t="s">
        <v>31</v>
      </c>
      <c r="AX407" s="12" t="s">
        <v>75</v>
      </c>
      <c r="AY407" s="155" t="s">
        <v>171</v>
      </c>
    </row>
    <row r="408" spans="2:65" s="12" customFormat="1" x14ac:dyDescent="0.2">
      <c r="B408" s="154"/>
      <c r="D408" s="150" t="s">
        <v>182</v>
      </c>
      <c r="E408" s="155" t="s">
        <v>1</v>
      </c>
      <c r="F408" s="156" t="s">
        <v>2192</v>
      </c>
      <c r="H408" s="157">
        <v>4</v>
      </c>
      <c r="I408" s="158"/>
      <c r="L408" s="154"/>
      <c r="M408" s="159"/>
      <c r="T408" s="160"/>
      <c r="AT408" s="155" t="s">
        <v>182</v>
      </c>
      <c r="AU408" s="155" t="s">
        <v>82</v>
      </c>
      <c r="AV408" s="12" t="s">
        <v>82</v>
      </c>
      <c r="AW408" s="12" t="s">
        <v>31</v>
      </c>
      <c r="AX408" s="12" t="s">
        <v>75</v>
      </c>
      <c r="AY408" s="155" t="s">
        <v>171</v>
      </c>
    </row>
    <row r="409" spans="2:65" s="15" customFormat="1" x14ac:dyDescent="0.2">
      <c r="B409" s="191"/>
      <c r="D409" s="150" t="s">
        <v>182</v>
      </c>
      <c r="E409" s="192" t="s">
        <v>1</v>
      </c>
      <c r="F409" s="193" t="s">
        <v>2028</v>
      </c>
      <c r="H409" s="192" t="s">
        <v>1</v>
      </c>
      <c r="I409" s="194"/>
      <c r="L409" s="191"/>
      <c r="M409" s="195"/>
      <c r="T409" s="196"/>
      <c r="AT409" s="192" t="s">
        <v>182</v>
      </c>
      <c r="AU409" s="192" t="s">
        <v>82</v>
      </c>
      <c r="AV409" s="15" t="s">
        <v>19</v>
      </c>
      <c r="AW409" s="15" t="s">
        <v>31</v>
      </c>
      <c r="AX409" s="15" t="s">
        <v>75</v>
      </c>
      <c r="AY409" s="192" t="s">
        <v>171</v>
      </c>
    </row>
    <row r="410" spans="2:65" s="12" customFormat="1" x14ac:dyDescent="0.2">
      <c r="B410" s="154"/>
      <c r="D410" s="150" t="s">
        <v>182</v>
      </c>
      <c r="E410" s="155" t="s">
        <v>1</v>
      </c>
      <c r="F410" s="156" t="s">
        <v>2191</v>
      </c>
      <c r="H410" s="157">
        <v>3.5</v>
      </c>
      <c r="I410" s="158"/>
      <c r="L410" s="154"/>
      <c r="M410" s="159"/>
      <c r="T410" s="160"/>
      <c r="AT410" s="155" t="s">
        <v>182</v>
      </c>
      <c r="AU410" s="155" t="s">
        <v>82</v>
      </c>
      <c r="AV410" s="12" t="s">
        <v>82</v>
      </c>
      <c r="AW410" s="12" t="s">
        <v>31</v>
      </c>
      <c r="AX410" s="12" t="s">
        <v>75</v>
      </c>
      <c r="AY410" s="155" t="s">
        <v>171</v>
      </c>
    </row>
    <row r="411" spans="2:65" s="14" customFormat="1" x14ac:dyDescent="0.2">
      <c r="B411" s="178"/>
      <c r="D411" s="150" t="s">
        <v>182</v>
      </c>
      <c r="E411" s="179" t="s">
        <v>1</v>
      </c>
      <c r="F411" s="180" t="s">
        <v>209</v>
      </c>
      <c r="H411" s="181">
        <v>17.48</v>
      </c>
      <c r="I411" s="182"/>
      <c r="L411" s="178"/>
      <c r="M411" s="183"/>
      <c r="T411" s="184"/>
      <c r="AT411" s="179" t="s">
        <v>182</v>
      </c>
      <c r="AU411" s="179" t="s">
        <v>82</v>
      </c>
      <c r="AV411" s="14" t="s">
        <v>111</v>
      </c>
      <c r="AW411" s="14" t="s">
        <v>31</v>
      </c>
      <c r="AX411" s="14" t="s">
        <v>19</v>
      </c>
      <c r="AY411" s="179" t="s">
        <v>171</v>
      </c>
    </row>
    <row r="412" spans="2:65" s="1" customFormat="1" ht="24.2" customHeight="1" x14ac:dyDescent="0.2">
      <c r="B412" s="32"/>
      <c r="C412" s="137" t="s">
        <v>358</v>
      </c>
      <c r="D412" s="137" t="s">
        <v>174</v>
      </c>
      <c r="E412" s="138" t="s">
        <v>2193</v>
      </c>
      <c r="F412" s="139" t="s">
        <v>2194</v>
      </c>
      <c r="G412" s="140" t="s">
        <v>221</v>
      </c>
      <c r="H412" s="141">
        <v>6</v>
      </c>
      <c r="I412" s="142"/>
      <c r="J412" s="143">
        <f>ROUND(I412*H412,1)</f>
        <v>0</v>
      </c>
      <c r="K412" s="139" t="s">
        <v>178</v>
      </c>
      <c r="L412" s="32"/>
      <c r="M412" s="144" t="s">
        <v>1</v>
      </c>
      <c r="N412" s="145" t="s">
        <v>40</v>
      </c>
      <c r="P412" s="146">
        <f>O412*H412</f>
        <v>0</v>
      </c>
      <c r="Q412" s="146">
        <v>8.7417999999999996E-2</v>
      </c>
      <c r="R412" s="146">
        <f>Q412*H412</f>
        <v>0.52450799999999997</v>
      </c>
      <c r="S412" s="146">
        <v>0</v>
      </c>
      <c r="T412" s="147">
        <f>S412*H412</f>
        <v>0</v>
      </c>
      <c r="AR412" s="148" t="s">
        <v>111</v>
      </c>
      <c r="AT412" s="148" t="s">
        <v>174</v>
      </c>
      <c r="AU412" s="148" t="s">
        <v>82</v>
      </c>
      <c r="AY412" s="17" t="s">
        <v>171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7" t="s">
        <v>19</v>
      </c>
      <c r="BK412" s="149">
        <f>ROUND(I412*H412,1)</f>
        <v>0</v>
      </c>
      <c r="BL412" s="17" t="s">
        <v>111</v>
      </c>
      <c r="BM412" s="148" t="s">
        <v>2195</v>
      </c>
    </row>
    <row r="413" spans="2:65" s="1" customFormat="1" ht="19.5" x14ac:dyDescent="0.2">
      <c r="B413" s="32"/>
      <c r="D413" s="150" t="s">
        <v>180</v>
      </c>
      <c r="F413" s="151" t="s">
        <v>2196</v>
      </c>
      <c r="I413" s="152"/>
      <c r="L413" s="32"/>
      <c r="M413" s="153"/>
      <c r="T413" s="56"/>
      <c r="AT413" s="17" t="s">
        <v>180</v>
      </c>
      <c r="AU413" s="17" t="s">
        <v>82</v>
      </c>
    </row>
    <row r="414" spans="2:65" s="12" customFormat="1" x14ac:dyDescent="0.2">
      <c r="B414" s="154"/>
      <c r="D414" s="150" t="s">
        <v>182</v>
      </c>
      <c r="E414" s="155" t="s">
        <v>1</v>
      </c>
      <c r="F414" s="156" t="s">
        <v>2197</v>
      </c>
      <c r="H414" s="157">
        <v>6</v>
      </c>
      <c r="I414" s="158"/>
      <c r="L414" s="154"/>
      <c r="M414" s="159"/>
      <c r="T414" s="160"/>
      <c r="AT414" s="155" t="s">
        <v>182</v>
      </c>
      <c r="AU414" s="155" t="s">
        <v>82</v>
      </c>
      <c r="AV414" s="12" t="s">
        <v>82</v>
      </c>
      <c r="AW414" s="12" t="s">
        <v>31</v>
      </c>
      <c r="AX414" s="12" t="s">
        <v>19</v>
      </c>
      <c r="AY414" s="155" t="s">
        <v>171</v>
      </c>
    </row>
    <row r="415" spans="2:65" s="1" customFormat="1" ht="24.2" customHeight="1" x14ac:dyDescent="0.2">
      <c r="B415" s="32"/>
      <c r="C415" s="168" t="s">
        <v>364</v>
      </c>
      <c r="D415" s="168" t="s">
        <v>193</v>
      </c>
      <c r="E415" s="169" t="s">
        <v>2198</v>
      </c>
      <c r="F415" s="170" t="s">
        <v>2199</v>
      </c>
      <c r="G415" s="171" t="s">
        <v>221</v>
      </c>
      <c r="H415" s="172">
        <v>6</v>
      </c>
      <c r="I415" s="173"/>
      <c r="J415" s="174">
        <f>ROUND(I415*H415,1)</f>
        <v>0</v>
      </c>
      <c r="K415" s="170" t="s">
        <v>178</v>
      </c>
      <c r="L415" s="175"/>
      <c r="M415" s="176" t="s">
        <v>1</v>
      </c>
      <c r="N415" s="177" t="s">
        <v>40</v>
      </c>
      <c r="P415" s="146">
        <f>O415*H415</f>
        <v>0</v>
      </c>
      <c r="Q415" s="146">
        <v>5.2999999999999999E-2</v>
      </c>
      <c r="R415" s="146">
        <f>Q415*H415</f>
        <v>0.318</v>
      </c>
      <c r="S415" s="146">
        <v>0</v>
      </c>
      <c r="T415" s="147">
        <f>S415*H415</f>
        <v>0</v>
      </c>
      <c r="AR415" s="148" t="s">
        <v>196</v>
      </c>
      <c r="AT415" s="148" t="s">
        <v>193</v>
      </c>
      <c r="AU415" s="148" t="s">
        <v>82</v>
      </c>
      <c r="AY415" s="17" t="s">
        <v>171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7" t="s">
        <v>19</v>
      </c>
      <c r="BK415" s="149">
        <f>ROUND(I415*H415,1)</f>
        <v>0</v>
      </c>
      <c r="BL415" s="17" t="s">
        <v>111</v>
      </c>
      <c r="BM415" s="148" t="s">
        <v>2200</v>
      </c>
    </row>
    <row r="416" spans="2:65" s="1" customFormat="1" x14ac:dyDescent="0.2">
      <c r="B416" s="32"/>
      <c r="D416" s="150" t="s">
        <v>180</v>
      </c>
      <c r="F416" s="151" t="s">
        <v>2199</v>
      </c>
      <c r="I416" s="152"/>
      <c r="L416" s="32"/>
      <c r="M416" s="153"/>
      <c r="T416" s="56"/>
      <c r="AT416" s="17" t="s">
        <v>180</v>
      </c>
      <c r="AU416" s="17" t="s">
        <v>82</v>
      </c>
    </row>
    <row r="417" spans="2:65" s="11" customFormat="1" ht="22.9" customHeight="1" x14ac:dyDescent="0.2">
      <c r="B417" s="125"/>
      <c r="D417" s="126" t="s">
        <v>74</v>
      </c>
      <c r="E417" s="135" t="s">
        <v>114</v>
      </c>
      <c r="F417" s="135" t="s">
        <v>1821</v>
      </c>
      <c r="I417" s="128"/>
      <c r="J417" s="136">
        <f>BK417</f>
        <v>0</v>
      </c>
      <c r="L417" s="125"/>
      <c r="M417" s="130"/>
      <c r="P417" s="131">
        <f>SUM(P418:P423)</f>
        <v>0</v>
      </c>
      <c r="R417" s="131">
        <f>SUM(R418:R423)</f>
        <v>3.1199999999999999E-2</v>
      </c>
      <c r="T417" s="132">
        <f>SUM(T418:T423)</f>
        <v>0</v>
      </c>
      <c r="AR417" s="126" t="s">
        <v>19</v>
      </c>
      <c r="AT417" s="133" t="s">
        <v>74</v>
      </c>
      <c r="AU417" s="133" t="s">
        <v>19</v>
      </c>
      <c r="AY417" s="126" t="s">
        <v>171</v>
      </c>
      <c r="BK417" s="134">
        <f>SUM(BK418:BK423)</f>
        <v>0</v>
      </c>
    </row>
    <row r="418" spans="2:65" s="1" customFormat="1" ht="37.9" customHeight="1" x14ac:dyDescent="0.2">
      <c r="B418" s="32"/>
      <c r="C418" s="137" t="s">
        <v>369</v>
      </c>
      <c r="D418" s="137" t="s">
        <v>174</v>
      </c>
      <c r="E418" s="138" t="s">
        <v>2201</v>
      </c>
      <c r="F418" s="139" t="s">
        <v>2202</v>
      </c>
      <c r="G418" s="140" t="s">
        <v>177</v>
      </c>
      <c r="H418" s="141">
        <v>40</v>
      </c>
      <c r="I418" s="142"/>
      <c r="J418" s="143">
        <f>ROUND(I418*H418,1)</f>
        <v>0</v>
      </c>
      <c r="K418" s="139" t="s">
        <v>178</v>
      </c>
      <c r="L418" s="32"/>
      <c r="M418" s="144" t="s">
        <v>1</v>
      </c>
      <c r="N418" s="145" t="s">
        <v>40</v>
      </c>
      <c r="P418" s="146">
        <f>O418*H418</f>
        <v>0</v>
      </c>
      <c r="Q418" s="146">
        <v>0</v>
      </c>
      <c r="R418" s="146">
        <f>Q418*H418</f>
        <v>0</v>
      </c>
      <c r="S418" s="146">
        <v>0</v>
      </c>
      <c r="T418" s="147">
        <f>S418*H418</f>
        <v>0</v>
      </c>
      <c r="AR418" s="148" t="s">
        <v>111</v>
      </c>
      <c r="AT418" s="148" t="s">
        <v>174</v>
      </c>
      <c r="AU418" s="148" t="s">
        <v>82</v>
      </c>
      <c r="AY418" s="17" t="s">
        <v>171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7" t="s">
        <v>19</v>
      </c>
      <c r="BK418" s="149">
        <f>ROUND(I418*H418,1)</f>
        <v>0</v>
      </c>
      <c r="BL418" s="17" t="s">
        <v>111</v>
      </c>
      <c r="BM418" s="148" t="s">
        <v>2203</v>
      </c>
    </row>
    <row r="419" spans="2:65" s="1" customFormat="1" ht="29.25" x14ac:dyDescent="0.2">
      <c r="B419" s="32"/>
      <c r="D419" s="150" t="s">
        <v>180</v>
      </c>
      <c r="F419" s="151" t="s">
        <v>2204</v>
      </c>
      <c r="I419" s="152"/>
      <c r="L419" s="32"/>
      <c r="M419" s="153"/>
      <c r="T419" s="56"/>
      <c r="AT419" s="17" t="s">
        <v>180</v>
      </c>
      <c r="AU419" s="17" t="s">
        <v>82</v>
      </c>
    </row>
    <row r="420" spans="2:65" s="1" customFormat="1" ht="33" customHeight="1" x14ac:dyDescent="0.2">
      <c r="B420" s="32"/>
      <c r="C420" s="137" t="s">
        <v>374</v>
      </c>
      <c r="D420" s="137" t="s">
        <v>174</v>
      </c>
      <c r="E420" s="138" t="s">
        <v>2205</v>
      </c>
      <c r="F420" s="139" t="s">
        <v>2206</v>
      </c>
      <c r="G420" s="140" t="s">
        <v>177</v>
      </c>
      <c r="H420" s="141">
        <v>44</v>
      </c>
      <c r="I420" s="142"/>
      <c r="J420" s="143">
        <f>ROUND(I420*H420,1)</f>
        <v>0</v>
      </c>
      <c r="K420" s="139" t="s">
        <v>178</v>
      </c>
      <c r="L420" s="32"/>
      <c r="M420" s="144" t="s">
        <v>1</v>
      </c>
      <c r="N420" s="145" t="s">
        <v>40</v>
      </c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AR420" s="148" t="s">
        <v>111</v>
      </c>
      <c r="AT420" s="148" t="s">
        <v>174</v>
      </c>
      <c r="AU420" s="148" t="s">
        <v>82</v>
      </c>
      <c r="AY420" s="17" t="s">
        <v>171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7" t="s">
        <v>19</v>
      </c>
      <c r="BK420" s="149">
        <f>ROUND(I420*H420,1)</f>
        <v>0</v>
      </c>
      <c r="BL420" s="17" t="s">
        <v>111</v>
      </c>
      <c r="BM420" s="148" t="s">
        <v>2207</v>
      </c>
    </row>
    <row r="421" spans="2:65" s="1" customFormat="1" ht="29.25" x14ac:dyDescent="0.2">
      <c r="B421" s="32"/>
      <c r="D421" s="150" t="s">
        <v>180</v>
      </c>
      <c r="F421" s="151" t="s">
        <v>2208</v>
      </c>
      <c r="I421" s="152"/>
      <c r="L421" s="32"/>
      <c r="M421" s="153"/>
      <c r="T421" s="56"/>
      <c r="AT421" s="17" t="s">
        <v>180</v>
      </c>
      <c r="AU421" s="17" t="s">
        <v>82</v>
      </c>
    </row>
    <row r="422" spans="2:65" s="1" customFormat="1" ht="24.2" customHeight="1" x14ac:dyDescent="0.2">
      <c r="B422" s="32"/>
      <c r="C422" s="137" t="s">
        <v>379</v>
      </c>
      <c r="D422" s="137" t="s">
        <v>174</v>
      </c>
      <c r="E422" s="138" t="s">
        <v>2209</v>
      </c>
      <c r="F422" s="139" t="s">
        <v>2210</v>
      </c>
      <c r="G422" s="140" t="s">
        <v>177</v>
      </c>
      <c r="H422" s="141">
        <v>40</v>
      </c>
      <c r="I422" s="142"/>
      <c r="J422" s="143">
        <f>ROUND(I422*H422,1)</f>
        <v>0</v>
      </c>
      <c r="K422" s="139" t="s">
        <v>178</v>
      </c>
      <c r="L422" s="32"/>
      <c r="M422" s="144" t="s">
        <v>1</v>
      </c>
      <c r="N422" s="145" t="s">
        <v>40</v>
      </c>
      <c r="P422" s="146">
        <f>O422*H422</f>
        <v>0</v>
      </c>
      <c r="Q422" s="146">
        <v>7.7999999999999999E-4</v>
      </c>
      <c r="R422" s="146">
        <f>Q422*H422</f>
        <v>3.1199999999999999E-2</v>
      </c>
      <c r="S422" s="146">
        <v>0</v>
      </c>
      <c r="T422" s="147">
        <f>S422*H422</f>
        <v>0</v>
      </c>
      <c r="AR422" s="148" t="s">
        <v>111</v>
      </c>
      <c r="AT422" s="148" t="s">
        <v>174</v>
      </c>
      <c r="AU422" s="148" t="s">
        <v>82</v>
      </c>
      <c r="AY422" s="17" t="s">
        <v>171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7" t="s">
        <v>19</v>
      </c>
      <c r="BK422" s="149">
        <f>ROUND(I422*H422,1)</f>
        <v>0</v>
      </c>
      <c r="BL422" s="17" t="s">
        <v>111</v>
      </c>
      <c r="BM422" s="148" t="s">
        <v>2211</v>
      </c>
    </row>
    <row r="423" spans="2:65" s="1" customFormat="1" ht="19.5" x14ac:dyDescent="0.2">
      <c r="B423" s="32"/>
      <c r="D423" s="150" t="s">
        <v>180</v>
      </c>
      <c r="F423" s="151" t="s">
        <v>2212</v>
      </c>
      <c r="I423" s="152"/>
      <c r="L423" s="32"/>
      <c r="M423" s="153"/>
      <c r="T423" s="56"/>
      <c r="AT423" s="17" t="s">
        <v>180</v>
      </c>
      <c r="AU423" s="17" t="s">
        <v>82</v>
      </c>
    </row>
    <row r="424" spans="2:65" s="11" customFormat="1" ht="22.9" customHeight="1" x14ac:dyDescent="0.2">
      <c r="B424" s="125"/>
      <c r="D424" s="126" t="s">
        <v>74</v>
      </c>
      <c r="E424" s="135" t="s">
        <v>196</v>
      </c>
      <c r="F424" s="135" t="s">
        <v>852</v>
      </c>
      <c r="I424" s="128"/>
      <c r="J424" s="136">
        <f>BK424</f>
        <v>0</v>
      </c>
      <c r="L424" s="125"/>
      <c r="M424" s="130"/>
      <c r="P424" s="131">
        <f>SUM(P425:P682)</f>
        <v>0</v>
      </c>
      <c r="R424" s="131">
        <f>SUM(R425:R682)</f>
        <v>110.10030933499999</v>
      </c>
      <c r="T424" s="132">
        <f>SUM(T425:T682)</f>
        <v>93.04</v>
      </c>
      <c r="AR424" s="126" t="s">
        <v>19</v>
      </c>
      <c r="AT424" s="133" t="s">
        <v>74</v>
      </c>
      <c r="AU424" s="133" t="s">
        <v>19</v>
      </c>
      <c r="AY424" s="126" t="s">
        <v>171</v>
      </c>
      <c r="BK424" s="134">
        <f>SUM(BK425:BK682)</f>
        <v>0</v>
      </c>
    </row>
    <row r="425" spans="2:65" s="1" customFormat="1" ht="16.5" customHeight="1" x14ac:dyDescent="0.2">
      <c r="B425" s="32"/>
      <c r="C425" s="137" t="s">
        <v>391</v>
      </c>
      <c r="D425" s="137" t="s">
        <v>174</v>
      </c>
      <c r="E425" s="138" t="s">
        <v>2213</v>
      </c>
      <c r="F425" s="139" t="s">
        <v>2214</v>
      </c>
      <c r="G425" s="140" t="s">
        <v>202</v>
      </c>
      <c r="H425" s="141">
        <v>28</v>
      </c>
      <c r="I425" s="142"/>
      <c r="J425" s="143">
        <f>ROUND(I425*H425,1)</f>
        <v>0</v>
      </c>
      <c r="K425" s="139" t="s">
        <v>178</v>
      </c>
      <c r="L425" s="32"/>
      <c r="M425" s="144" t="s">
        <v>1</v>
      </c>
      <c r="N425" s="145" t="s">
        <v>40</v>
      </c>
      <c r="P425" s="146">
        <f>O425*H425</f>
        <v>0</v>
      </c>
      <c r="Q425" s="146">
        <v>0</v>
      </c>
      <c r="R425" s="146">
        <f>Q425*H425</f>
        <v>0</v>
      </c>
      <c r="S425" s="146">
        <v>0.18</v>
      </c>
      <c r="T425" s="147">
        <f>S425*H425</f>
        <v>5.04</v>
      </c>
      <c r="AR425" s="148" t="s">
        <v>111</v>
      </c>
      <c r="AT425" s="148" t="s">
        <v>174</v>
      </c>
      <c r="AU425" s="148" t="s">
        <v>82</v>
      </c>
      <c r="AY425" s="17" t="s">
        <v>171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7" t="s">
        <v>19</v>
      </c>
      <c r="BK425" s="149">
        <f>ROUND(I425*H425,1)</f>
        <v>0</v>
      </c>
      <c r="BL425" s="17" t="s">
        <v>111</v>
      </c>
      <c r="BM425" s="148" t="s">
        <v>2215</v>
      </c>
    </row>
    <row r="426" spans="2:65" s="1" customFormat="1" ht="19.5" x14ac:dyDescent="0.2">
      <c r="B426" s="32"/>
      <c r="D426" s="150" t="s">
        <v>180</v>
      </c>
      <c r="F426" s="151" t="s">
        <v>2216</v>
      </c>
      <c r="I426" s="152"/>
      <c r="L426" s="32"/>
      <c r="M426" s="153"/>
      <c r="T426" s="56"/>
      <c r="AT426" s="17" t="s">
        <v>180</v>
      </c>
      <c r="AU426" s="17" t="s">
        <v>82</v>
      </c>
    </row>
    <row r="427" spans="2:65" s="1" customFormat="1" ht="24.2" customHeight="1" x14ac:dyDescent="0.2">
      <c r="B427" s="32"/>
      <c r="C427" s="137" t="s">
        <v>361</v>
      </c>
      <c r="D427" s="137" t="s">
        <v>174</v>
      </c>
      <c r="E427" s="138" t="s">
        <v>2217</v>
      </c>
      <c r="F427" s="139" t="s">
        <v>2218</v>
      </c>
      <c r="G427" s="140" t="s">
        <v>202</v>
      </c>
      <c r="H427" s="141">
        <v>275</v>
      </c>
      <c r="I427" s="142"/>
      <c r="J427" s="143">
        <f>ROUND(I427*H427,1)</f>
        <v>0</v>
      </c>
      <c r="K427" s="139" t="s">
        <v>178</v>
      </c>
      <c r="L427" s="32"/>
      <c r="M427" s="144" t="s">
        <v>1</v>
      </c>
      <c r="N427" s="145" t="s">
        <v>40</v>
      </c>
      <c r="P427" s="146">
        <f>O427*H427</f>
        <v>0</v>
      </c>
      <c r="Q427" s="146">
        <v>0</v>
      </c>
      <c r="R427" s="146">
        <f>Q427*H427</f>
        <v>0</v>
      </c>
      <c r="S427" s="146">
        <v>0.32</v>
      </c>
      <c r="T427" s="147">
        <f>S427*H427</f>
        <v>88</v>
      </c>
      <c r="AR427" s="148" t="s">
        <v>111</v>
      </c>
      <c r="AT427" s="148" t="s">
        <v>174</v>
      </c>
      <c r="AU427" s="148" t="s">
        <v>82</v>
      </c>
      <c r="AY427" s="17" t="s">
        <v>171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19</v>
      </c>
      <c r="BK427" s="149">
        <f>ROUND(I427*H427,1)</f>
        <v>0</v>
      </c>
      <c r="BL427" s="17" t="s">
        <v>111</v>
      </c>
      <c r="BM427" s="148" t="s">
        <v>2219</v>
      </c>
    </row>
    <row r="428" spans="2:65" s="1" customFormat="1" ht="19.5" x14ac:dyDescent="0.2">
      <c r="B428" s="32"/>
      <c r="D428" s="150" t="s">
        <v>180</v>
      </c>
      <c r="F428" s="151" t="s">
        <v>2220</v>
      </c>
      <c r="I428" s="152"/>
      <c r="L428" s="32"/>
      <c r="M428" s="153"/>
      <c r="T428" s="56"/>
      <c r="AT428" s="17" t="s">
        <v>180</v>
      </c>
      <c r="AU428" s="17" t="s">
        <v>82</v>
      </c>
    </row>
    <row r="429" spans="2:65" s="12" customFormat="1" x14ac:dyDescent="0.2">
      <c r="B429" s="154"/>
      <c r="D429" s="150" t="s">
        <v>182</v>
      </c>
      <c r="E429" s="155" t="s">
        <v>1</v>
      </c>
      <c r="F429" s="156" t="s">
        <v>2221</v>
      </c>
      <c r="H429" s="157">
        <v>275</v>
      </c>
      <c r="I429" s="158"/>
      <c r="L429" s="154"/>
      <c r="M429" s="159"/>
      <c r="T429" s="160"/>
      <c r="AT429" s="155" t="s">
        <v>182</v>
      </c>
      <c r="AU429" s="155" t="s">
        <v>82</v>
      </c>
      <c r="AV429" s="12" t="s">
        <v>82</v>
      </c>
      <c r="AW429" s="12" t="s">
        <v>31</v>
      </c>
      <c r="AX429" s="12" t="s">
        <v>19</v>
      </c>
      <c r="AY429" s="155" t="s">
        <v>171</v>
      </c>
    </row>
    <row r="430" spans="2:65" s="1" customFormat="1" ht="33" customHeight="1" x14ac:dyDescent="0.2">
      <c r="B430" s="32"/>
      <c r="C430" s="137" t="s">
        <v>132</v>
      </c>
      <c r="D430" s="137" t="s">
        <v>174</v>
      </c>
      <c r="E430" s="138" t="s">
        <v>2222</v>
      </c>
      <c r="F430" s="139" t="s">
        <v>2223</v>
      </c>
      <c r="G430" s="140" t="s">
        <v>202</v>
      </c>
      <c r="H430" s="141">
        <v>78</v>
      </c>
      <c r="I430" s="142"/>
      <c r="J430" s="143">
        <f>ROUND(I430*H430,1)</f>
        <v>0</v>
      </c>
      <c r="K430" s="139" t="s">
        <v>178</v>
      </c>
      <c r="L430" s="32"/>
      <c r="M430" s="144" t="s">
        <v>1</v>
      </c>
      <c r="N430" s="145" t="s">
        <v>40</v>
      </c>
      <c r="P430" s="146">
        <f>O430*H430</f>
        <v>0</v>
      </c>
      <c r="Q430" s="146">
        <v>0</v>
      </c>
      <c r="R430" s="146">
        <f>Q430*H430</f>
        <v>0</v>
      </c>
      <c r="S430" s="146">
        <v>0</v>
      </c>
      <c r="T430" s="147">
        <f>S430*H430</f>
        <v>0</v>
      </c>
      <c r="AR430" s="148" t="s">
        <v>111</v>
      </c>
      <c r="AT430" s="148" t="s">
        <v>174</v>
      </c>
      <c r="AU430" s="148" t="s">
        <v>82</v>
      </c>
      <c r="AY430" s="17" t="s">
        <v>171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7" t="s">
        <v>19</v>
      </c>
      <c r="BK430" s="149">
        <f>ROUND(I430*H430,1)</f>
        <v>0</v>
      </c>
      <c r="BL430" s="17" t="s">
        <v>111</v>
      </c>
      <c r="BM430" s="148" t="s">
        <v>2224</v>
      </c>
    </row>
    <row r="431" spans="2:65" s="1" customFormat="1" ht="29.25" x14ac:dyDescent="0.2">
      <c r="B431" s="32"/>
      <c r="D431" s="150" t="s">
        <v>180</v>
      </c>
      <c r="F431" s="151" t="s">
        <v>2225</v>
      </c>
      <c r="I431" s="152"/>
      <c r="L431" s="32"/>
      <c r="M431" s="153"/>
      <c r="T431" s="56"/>
      <c r="AT431" s="17" t="s">
        <v>180</v>
      </c>
      <c r="AU431" s="17" t="s">
        <v>82</v>
      </c>
    </row>
    <row r="432" spans="2:65" s="15" customFormat="1" x14ac:dyDescent="0.2">
      <c r="B432" s="191"/>
      <c r="D432" s="150" t="s">
        <v>182</v>
      </c>
      <c r="E432" s="192" t="s">
        <v>1</v>
      </c>
      <c r="F432" s="193" t="s">
        <v>2226</v>
      </c>
      <c r="H432" s="192" t="s">
        <v>1</v>
      </c>
      <c r="I432" s="194"/>
      <c r="L432" s="191"/>
      <c r="M432" s="195"/>
      <c r="T432" s="196"/>
      <c r="AT432" s="192" t="s">
        <v>182</v>
      </c>
      <c r="AU432" s="192" t="s">
        <v>82</v>
      </c>
      <c r="AV432" s="15" t="s">
        <v>19</v>
      </c>
      <c r="AW432" s="15" t="s">
        <v>31</v>
      </c>
      <c r="AX432" s="15" t="s">
        <v>75</v>
      </c>
      <c r="AY432" s="192" t="s">
        <v>171</v>
      </c>
    </row>
    <row r="433" spans="2:65" s="12" customFormat="1" x14ac:dyDescent="0.2">
      <c r="B433" s="154"/>
      <c r="D433" s="150" t="s">
        <v>182</v>
      </c>
      <c r="E433" s="155" t="s">
        <v>1</v>
      </c>
      <c r="F433" s="156" t="s">
        <v>379</v>
      </c>
      <c r="H433" s="157">
        <v>30</v>
      </c>
      <c r="I433" s="158"/>
      <c r="L433" s="154"/>
      <c r="M433" s="159"/>
      <c r="T433" s="160"/>
      <c r="AT433" s="155" t="s">
        <v>182</v>
      </c>
      <c r="AU433" s="155" t="s">
        <v>82</v>
      </c>
      <c r="AV433" s="12" t="s">
        <v>82</v>
      </c>
      <c r="AW433" s="12" t="s">
        <v>31</v>
      </c>
      <c r="AX433" s="12" t="s">
        <v>75</v>
      </c>
      <c r="AY433" s="155" t="s">
        <v>171</v>
      </c>
    </row>
    <row r="434" spans="2:65" s="15" customFormat="1" x14ac:dyDescent="0.2">
      <c r="B434" s="191"/>
      <c r="D434" s="150" t="s">
        <v>182</v>
      </c>
      <c r="E434" s="192" t="s">
        <v>1</v>
      </c>
      <c r="F434" s="193" t="s">
        <v>2227</v>
      </c>
      <c r="H434" s="192" t="s">
        <v>1</v>
      </c>
      <c r="I434" s="194"/>
      <c r="L434" s="191"/>
      <c r="M434" s="195"/>
      <c r="T434" s="196"/>
      <c r="AT434" s="192" t="s">
        <v>182</v>
      </c>
      <c r="AU434" s="192" t="s">
        <v>82</v>
      </c>
      <c r="AV434" s="15" t="s">
        <v>19</v>
      </c>
      <c r="AW434" s="15" t="s">
        <v>31</v>
      </c>
      <c r="AX434" s="15" t="s">
        <v>75</v>
      </c>
      <c r="AY434" s="192" t="s">
        <v>171</v>
      </c>
    </row>
    <row r="435" spans="2:65" s="12" customFormat="1" x14ac:dyDescent="0.2">
      <c r="B435" s="154"/>
      <c r="D435" s="150" t="s">
        <v>182</v>
      </c>
      <c r="E435" s="155" t="s">
        <v>1</v>
      </c>
      <c r="F435" s="156" t="s">
        <v>1081</v>
      </c>
      <c r="H435" s="157">
        <v>48</v>
      </c>
      <c r="I435" s="158"/>
      <c r="L435" s="154"/>
      <c r="M435" s="159"/>
      <c r="T435" s="160"/>
      <c r="AT435" s="155" t="s">
        <v>182</v>
      </c>
      <c r="AU435" s="155" t="s">
        <v>82</v>
      </c>
      <c r="AV435" s="12" t="s">
        <v>82</v>
      </c>
      <c r="AW435" s="12" t="s">
        <v>31</v>
      </c>
      <c r="AX435" s="12" t="s">
        <v>75</v>
      </c>
      <c r="AY435" s="155" t="s">
        <v>171</v>
      </c>
    </row>
    <row r="436" spans="2:65" s="14" customFormat="1" x14ac:dyDescent="0.2">
      <c r="B436" s="178"/>
      <c r="D436" s="150" t="s">
        <v>182</v>
      </c>
      <c r="E436" s="179" t="s">
        <v>1</v>
      </c>
      <c r="F436" s="180" t="s">
        <v>209</v>
      </c>
      <c r="H436" s="181">
        <v>78</v>
      </c>
      <c r="I436" s="182"/>
      <c r="L436" s="178"/>
      <c r="M436" s="183"/>
      <c r="T436" s="184"/>
      <c r="AT436" s="179" t="s">
        <v>182</v>
      </c>
      <c r="AU436" s="179" t="s">
        <v>82</v>
      </c>
      <c r="AV436" s="14" t="s">
        <v>111</v>
      </c>
      <c r="AW436" s="14" t="s">
        <v>31</v>
      </c>
      <c r="AX436" s="14" t="s">
        <v>19</v>
      </c>
      <c r="AY436" s="179" t="s">
        <v>171</v>
      </c>
    </row>
    <row r="437" spans="2:65" s="1" customFormat="1" ht="24.2" customHeight="1" x14ac:dyDescent="0.2">
      <c r="B437" s="32"/>
      <c r="C437" s="168" t="s">
        <v>406</v>
      </c>
      <c r="D437" s="168" t="s">
        <v>193</v>
      </c>
      <c r="E437" s="169" t="s">
        <v>2228</v>
      </c>
      <c r="F437" s="170" t="s">
        <v>2229</v>
      </c>
      <c r="G437" s="171" t="s">
        <v>202</v>
      </c>
      <c r="H437" s="172">
        <v>85.8</v>
      </c>
      <c r="I437" s="173"/>
      <c r="J437" s="174">
        <f>ROUND(I437*H437,1)</f>
        <v>0</v>
      </c>
      <c r="K437" s="170" t="s">
        <v>178</v>
      </c>
      <c r="L437" s="175"/>
      <c r="M437" s="176" t="s">
        <v>1</v>
      </c>
      <c r="N437" s="177" t="s">
        <v>40</v>
      </c>
      <c r="P437" s="146">
        <f>O437*H437</f>
        <v>0</v>
      </c>
      <c r="Q437" s="146">
        <v>4.2999999999999999E-4</v>
      </c>
      <c r="R437" s="146">
        <f>Q437*H437</f>
        <v>3.6893999999999996E-2</v>
      </c>
      <c r="S437" s="146">
        <v>0</v>
      </c>
      <c r="T437" s="147">
        <f>S437*H437</f>
        <v>0</v>
      </c>
      <c r="AR437" s="148" t="s">
        <v>196</v>
      </c>
      <c r="AT437" s="148" t="s">
        <v>193</v>
      </c>
      <c r="AU437" s="148" t="s">
        <v>82</v>
      </c>
      <c r="AY437" s="17" t="s">
        <v>171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7" t="s">
        <v>19</v>
      </c>
      <c r="BK437" s="149">
        <f>ROUND(I437*H437,1)</f>
        <v>0</v>
      </c>
      <c r="BL437" s="17" t="s">
        <v>111</v>
      </c>
      <c r="BM437" s="148" t="s">
        <v>2230</v>
      </c>
    </row>
    <row r="438" spans="2:65" s="1" customFormat="1" x14ac:dyDescent="0.2">
      <c r="B438" s="32"/>
      <c r="D438" s="150" t="s">
        <v>180</v>
      </c>
      <c r="F438" s="151" t="s">
        <v>2229</v>
      </c>
      <c r="I438" s="152"/>
      <c r="L438" s="32"/>
      <c r="M438" s="153"/>
      <c r="T438" s="56"/>
      <c r="AT438" s="17" t="s">
        <v>180</v>
      </c>
      <c r="AU438" s="17" t="s">
        <v>82</v>
      </c>
    </row>
    <row r="439" spans="2:65" s="12" customFormat="1" x14ac:dyDescent="0.2">
      <c r="B439" s="154"/>
      <c r="D439" s="150" t="s">
        <v>182</v>
      </c>
      <c r="F439" s="156" t="s">
        <v>2231</v>
      </c>
      <c r="H439" s="157">
        <v>85.8</v>
      </c>
      <c r="I439" s="158"/>
      <c r="L439" s="154"/>
      <c r="M439" s="159"/>
      <c r="T439" s="160"/>
      <c r="AT439" s="155" t="s">
        <v>182</v>
      </c>
      <c r="AU439" s="155" t="s">
        <v>82</v>
      </c>
      <c r="AV439" s="12" t="s">
        <v>82</v>
      </c>
      <c r="AW439" s="12" t="s">
        <v>4</v>
      </c>
      <c r="AX439" s="12" t="s">
        <v>19</v>
      </c>
      <c r="AY439" s="155" t="s">
        <v>171</v>
      </c>
    </row>
    <row r="440" spans="2:65" s="1" customFormat="1" ht="33" customHeight="1" x14ac:dyDescent="0.2">
      <c r="B440" s="32"/>
      <c r="C440" s="137" t="s">
        <v>414</v>
      </c>
      <c r="D440" s="137" t="s">
        <v>174</v>
      </c>
      <c r="E440" s="138" t="s">
        <v>2232</v>
      </c>
      <c r="F440" s="139" t="s">
        <v>2233</v>
      </c>
      <c r="G440" s="140" t="s">
        <v>202</v>
      </c>
      <c r="H440" s="141">
        <v>70</v>
      </c>
      <c r="I440" s="142"/>
      <c r="J440" s="143">
        <f>ROUND(I440*H440,1)</f>
        <v>0</v>
      </c>
      <c r="K440" s="139" t="s">
        <v>178</v>
      </c>
      <c r="L440" s="32"/>
      <c r="M440" s="144" t="s">
        <v>1</v>
      </c>
      <c r="N440" s="145" t="s">
        <v>40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AR440" s="148" t="s">
        <v>111</v>
      </c>
      <c r="AT440" s="148" t="s">
        <v>174</v>
      </c>
      <c r="AU440" s="148" t="s">
        <v>82</v>
      </c>
      <c r="AY440" s="17" t="s">
        <v>171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7" t="s">
        <v>19</v>
      </c>
      <c r="BK440" s="149">
        <f>ROUND(I440*H440,1)</f>
        <v>0</v>
      </c>
      <c r="BL440" s="17" t="s">
        <v>111</v>
      </c>
      <c r="BM440" s="148" t="s">
        <v>2234</v>
      </c>
    </row>
    <row r="441" spans="2:65" s="1" customFormat="1" ht="29.25" x14ac:dyDescent="0.2">
      <c r="B441" s="32"/>
      <c r="D441" s="150" t="s">
        <v>180</v>
      </c>
      <c r="F441" s="151" t="s">
        <v>2235</v>
      </c>
      <c r="I441" s="152"/>
      <c r="L441" s="32"/>
      <c r="M441" s="153"/>
      <c r="T441" s="56"/>
      <c r="AT441" s="17" t="s">
        <v>180</v>
      </c>
      <c r="AU441" s="17" t="s">
        <v>82</v>
      </c>
    </row>
    <row r="442" spans="2:65" s="1" customFormat="1" ht="24.2" customHeight="1" x14ac:dyDescent="0.2">
      <c r="B442" s="32"/>
      <c r="C442" s="168" t="s">
        <v>598</v>
      </c>
      <c r="D442" s="168" t="s">
        <v>193</v>
      </c>
      <c r="E442" s="169" t="s">
        <v>2236</v>
      </c>
      <c r="F442" s="170" t="s">
        <v>2237</v>
      </c>
      <c r="G442" s="171" t="s">
        <v>202</v>
      </c>
      <c r="H442" s="172">
        <v>77</v>
      </c>
      <c r="I442" s="173"/>
      <c r="J442" s="174">
        <f>ROUND(I442*H442,1)</f>
        <v>0</v>
      </c>
      <c r="K442" s="170" t="s">
        <v>178</v>
      </c>
      <c r="L442" s="175"/>
      <c r="M442" s="176" t="s">
        <v>1</v>
      </c>
      <c r="N442" s="177" t="s">
        <v>40</v>
      </c>
      <c r="P442" s="146">
        <f>O442*H442</f>
        <v>0</v>
      </c>
      <c r="Q442" s="146">
        <v>6.7000000000000002E-4</v>
      </c>
      <c r="R442" s="146">
        <f>Q442*H442</f>
        <v>5.1590000000000004E-2</v>
      </c>
      <c r="S442" s="146">
        <v>0</v>
      </c>
      <c r="T442" s="147">
        <f>S442*H442</f>
        <v>0</v>
      </c>
      <c r="AR442" s="148" t="s">
        <v>196</v>
      </c>
      <c r="AT442" s="148" t="s">
        <v>193</v>
      </c>
      <c r="AU442" s="148" t="s">
        <v>82</v>
      </c>
      <c r="AY442" s="17" t="s">
        <v>171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7" t="s">
        <v>19</v>
      </c>
      <c r="BK442" s="149">
        <f>ROUND(I442*H442,1)</f>
        <v>0</v>
      </c>
      <c r="BL442" s="17" t="s">
        <v>111</v>
      </c>
      <c r="BM442" s="148" t="s">
        <v>2238</v>
      </c>
    </row>
    <row r="443" spans="2:65" s="1" customFormat="1" x14ac:dyDescent="0.2">
      <c r="B443" s="32"/>
      <c r="D443" s="150" t="s">
        <v>180</v>
      </c>
      <c r="F443" s="151" t="s">
        <v>2237</v>
      </c>
      <c r="I443" s="152"/>
      <c r="L443" s="32"/>
      <c r="M443" s="153"/>
      <c r="T443" s="56"/>
      <c r="AT443" s="17" t="s">
        <v>180</v>
      </c>
      <c r="AU443" s="17" t="s">
        <v>82</v>
      </c>
    </row>
    <row r="444" spans="2:65" s="12" customFormat="1" x14ac:dyDescent="0.2">
      <c r="B444" s="154"/>
      <c r="D444" s="150" t="s">
        <v>182</v>
      </c>
      <c r="F444" s="156" t="s">
        <v>2239</v>
      </c>
      <c r="H444" s="157">
        <v>77</v>
      </c>
      <c r="I444" s="158"/>
      <c r="L444" s="154"/>
      <c r="M444" s="159"/>
      <c r="T444" s="160"/>
      <c r="AT444" s="155" t="s">
        <v>182</v>
      </c>
      <c r="AU444" s="155" t="s">
        <v>82</v>
      </c>
      <c r="AV444" s="12" t="s">
        <v>82</v>
      </c>
      <c r="AW444" s="12" t="s">
        <v>4</v>
      </c>
      <c r="AX444" s="12" t="s">
        <v>19</v>
      </c>
      <c r="AY444" s="155" t="s">
        <v>171</v>
      </c>
    </row>
    <row r="445" spans="2:65" s="1" customFormat="1" ht="24.2" customHeight="1" x14ac:dyDescent="0.2">
      <c r="B445" s="32"/>
      <c r="C445" s="137" t="s">
        <v>603</v>
      </c>
      <c r="D445" s="137" t="s">
        <v>174</v>
      </c>
      <c r="E445" s="138" t="s">
        <v>2240</v>
      </c>
      <c r="F445" s="139" t="s">
        <v>2241</v>
      </c>
      <c r="G445" s="140" t="s">
        <v>202</v>
      </c>
      <c r="H445" s="141">
        <v>174</v>
      </c>
      <c r="I445" s="142"/>
      <c r="J445" s="143">
        <f>ROUND(I445*H445,1)</f>
        <v>0</v>
      </c>
      <c r="K445" s="139" t="s">
        <v>178</v>
      </c>
      <c r="L445" s="32"/>
      <c r="M445" s="144" t="s">
        <v>1</v>
      </c>
      <c r="N445" s="145" t="s">
        <v>40</v>
      </c>
      <c r="P445" s="146">
        <f>O445*H445</f>
        <v>0</v>
      </c>
      <c r="Q445" s="146">
        <v>1.1E-5</v>
      </c>
      <c r="R445" s="146">
        <f>Q445*H445</f>
        <v>1.9139999999999999E-3</v>
      </c>
      <c r="S445" s="146">
        <v>0</v>
      </c>
      <c r="T445" s="147">
        <f>S445*H445</f>
        <v>0</v>
      </c>
      <c r="AR445" s="148" t="s">
        <v>111</v>
      </c>
      <c r="AT445" s="148" t="s">
        <v>174</v>
      </c>
      <c r="AU445" s="148" t="s">
        <v>82</v>
      </c>
      <c r="AY445" s="17" t="s">
        <v>171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19</v>
      </c>
      <c r="BK445" s="149">
        <f>ROUND(I445*H445,1)</f>
        <v>0</v>
      </c>
      <c r="BL445" s="17" t="s">
        <v>111</v>
      </c>
      <c r="BM445" s="148" t="s">
        <v>2242</v>
      </c>
    </row>
    <row r="446" spans="2:65" s="1" customFormat="1" ht="19.5" x14ac:dyDescent="0.2">
      <c r="B446" s="32"/>
      <c r="D446" s="150" t="s">
        <v>180</v>
      </c>
      <c r="F446" s="151" t="s">
        <v>2243</v>
      </c>
      <c r="I446" s="152"/>
      <c r="L446" s="32"/>
      <c r="M446" s="153"/>
      <c r="T446" s="56"/>
      <c r="AT446" s="17" t="s">
        <v>180</v>
      </c>
      <c r="AU446" s="17" t="s">
        <v>82</v>
      </c>
    </row>
    <row r="447" spans="2:65" s="15" customFormat="1" x14ac:dyDescent="0.2">
      <c r="B447" s="191"/>
      <c r="D447" s="150" t="s">
        <v>182</v>
      </c>
      <c r="E447" s="192" t="s">
        <v>1</v>
      </c>
      <c r="F447" s="193" t="s">
        <v>2244</v>
      </c>
      <c r="H447" s="192" t="s">
        <v>1</v>
      </c>
      <c r="I447" s="194"/>
      <c r="L447" s="191"/>
      <c r="M447" s="195"/>
      <c r="T447" s="196"/>
      <c r="AT447" s="192" t="s">
        <v>182</v>
      </c>
      <c r="AU447" s="192" t="s">
        <v>82</v>
      </c>
      <c r="AV447" s="15" t="s">
        <v>19</v>
      </c>
      <c r="AW447" s="15" t="s">
        <v>31</v>
      </c>
      <c r="AX447" s="15" t="s">
        <v>75</v>
      </c>
      <c r="AY447" s="192" t="s">
        <v>171</v>
      </c>
    </row>
    <row r="448" spans="2:65" s="12" customFormat="1" x14ac:dyDescent="0.2">
      <c r="B448" s="154"/>
      <c r="D448" s="150" t="s">
        <v>182</v>
      </c>
      <c r="E448" s="155" t="s">
        <v>1</v>
      </c>
      <c r="F448" s="156" t="s">
        <v>111</v>
      </c>
      <c r="H448" s="157">
        <v>4</v>
      </c>
      <c r="I448" s="158"/>
      <c r="L448" s="154"/>
      <c r="M448" s="159"/>
      <c r="T448" s="160"/>
      <c r="AT448" s="155" t="s">
        <v>182</v>
      </c>
      <c r="AU448" s="155" t="s">
        <v>82</v>
      </c>
      <c r="AV448" s="12" t="s">
        <v>82</v>
      </c>
      <c r="AW448" s="12" t="s">
        <v>31</v>
      </c>
      <c r="AX448" s="12" t="s">
        <v>75</v>
      </c>
      <c r="AY448" s="155" t="s">
        <v>171</v>
      </c>
    </row>
    <row r="449" spans="2:65" s="15" customFormat="1" x14ac:dyDescent="0.2">
      <c r="B449" s="191"/>
      <c r="D449" s="150" t="s">
        <v>182</v>
      </c>
      <c r="E449" s="192" t="s">
        <v>1</v>
      </c>
      <c r="F449" s="193" t="s">
        <v>2245</v>
      </c>
      <c r="H449" s="192" t="s">
        <v>1</v>
      </c>
      <c r="I449" s="194"/>
      <c r="L449" s="191"/>
      <c r="M449" s="195"/>
      <c r="T449" s="196"/>
      <c r="AT449" s="192" t="s">
        <v>182</v>
      </c>
      <c r="AU449" s="192" t="s">
        <v>82</v>
      </c>
      <c r="AV449" s="15" t="s">
        <v>19</v>
      </c>
      <c r="AW449" s="15" t="s">
        <v>31</v>
      </c>
      <c r="AX449" s="15" t="s">
        <v>75</v>
      </c>
      <c r="AY449" s="192" t="s">
        <v>171</v>
      </c>
    </row>
    <row r="450" spans="2:65" s="12" customFormat="1" x14ac:dyDescent="0.2">
      <c r="B450" s="154"/>
      <c r="D450" s="150" t="s">
        <v>182</v>
      </c>
      <c r="E450" s="155" t="s">
        <v>1</v>
      </c>
      <c r="F450" s="156" t="s">
        <v>111</v>
      </c>
      <c r="H450" s="157">
        <v>4</v>
      </c>
      <c r="I450" s="158"/>
      <c r="L450" s="154"/>
      <c r="M450" s="159"/>
      <c r="T450" s="160"/>
      <c r="AT450" s="155" t="s">
        <v>182</v>
      </c>
      <c r="AU450" s="155" t="s">
        <v>82</v>
      </c>
      <c r="AV450" s="12" t="s">
        <v>82</v>
      </c>
      <c r="AW450" s="12" t="s">
        <v>31</v>
      </c>
      <c r="AX450" s="12" t="s">
        <v>75</v>
      </c>
      <c r="AY450" s="155" t="s">
        <v>171</v>
      </c>
    </row>
    <row r="451" spans="2:65" s="15" customFormat="1" x14ac:dyDescent="0.2">
      <c r="B451" s="191"/>
      <c r="D451" s="150" t="s">
        <v>182</v>
      </c>
      <c r="E451" s="192" t="s">
        <v>1</v>
      </c>
      <c r="F451" s="193" t="s">
        <v>2246</v>
      </c>
      <c r="H451" s="192" t="s">
        <v>1</v>
      </c>
      <c r="I451" s="194"/>
      <c r="L451" s="191"/>
      <c r="M451" s="195"/>
      <c r="T451" s="196"/>
      <c r="AT451" s="192" t="s">
        <v>182</v>
      </c>
      <c r="AU451" s="192" t="s">
        <v>82</v>
      </c>
      <c r="AV451" s="15" t="s">
        <v>19</v>
      </c>
      <c r="AW451" s="15" t="s">
        <v>31</v>
      </c>
      <c r="AX451" s="15" t="s">
        <v>75</v>
      </c>
      <c r="AY451" s="192" t="s">
        <v>171</v>
      </c>
    </row>
    <row r="452" spans="2:65" s="12" customFormat="1" x14ac:dyDescent="0.2">
      <c r="B452" s="154"/>
      <c r="D452" s="150" t="s">
        <v>182</v>
      </c>
      <c r="E452" s="155" t="s">
        <v>1</v>
      </c>
      <c r="F452" s="156" t="s">
        <v>251</v>
      </c>
      <c r="H452" s="157">
        <v>12</v>
      </c>
      <c r="I452" s="158"/>
      <c r="L452" s="154"/>
      <c r="M452" s="159"/>
      <c r="T452" s="160"/>
      <c r="AT452" s="155" t="s">
        <v>182</v>
      </c>
      <c r="AU452" s="155" t="s">
        <v>82</v>
      </c>
      <c r="AV452" s="12" t="s">
        <v>82</v>
      </c>
      <c r="AW452" s="12" t="s">
        <v>31</v>
      </c>
      <c r="AX452" s="12" t="s">
        <v>75</v>
      </c>
      <c r="AY452" s="155" t="s">
        <v>171</v>
      </c>
    </row>
    <row r="453" spans="2:65" s="15" customFormat="1" x14ac:dyDescent="0.2">
      <c r="B453" s="191"/>
      <c r="D453" s="150" t="s">
        <v>182</v>
      </c>
      <c r="E453" s="192" t="s">
        <v>1</v>
      </c>
      <c r="F453" s="193" t="s">
        <v>2247</v>
      </c>
      <c r="H453" s="192" t="s">
        <v>1</v>
      </c>
      <c r="I453" s="194"/>
      <c r="L453" s="191"/>
      <c r="M453" s="195"/>
      <c r="T453" s="196"/>
      <c r="AT453" s="192" t="s">
        <v>182</v>
      </c>
      <c r="AU453" s="192" t="s">
        <v>82</v>
      </c>
      <c r="AV453" s="15" t="s">
        <v>19</v>
      </c>
      <c r="AW453" s="15" t="s">
        <v>31</v>
      </c>
      <c r="AX453" s="15" t="s">
        <v>75</v>
      </c>
      <c r="AY453" s="192" t="s">
        <v>171</v>
      </c>
    </row>
    <row r="454" spans="2:65" s="12" customFormat="1" x14ac:dyDescent="0.2">
      <c r="B454" s="154"/>
      <c r="D454" s="150" t="s">
        <v>182</v>
      </c>
      <c r="E454" s="155" t="s">
        <v>1</v>
      </c>
      <c r="F454" s="156" t="s">
        <v>1564</v>
      </c>
      <c r="H454" s="157">
        <v>70</v>
      </c>
      <c r="I454" s="158"/>
      <c r="L454" s="154"/>
      <c r="M454" s="159"/>
      <c r="T454" s="160"/>
      <c r="AT454" s="155" t="s">
        <v>182</v>
      </c>
      <c r="AU454" s="155" t="s">
        <v>82</v>
      </c>
      <c r="AV454" s="12" t="s">
        <v>82</v>
      </c>
      <c r="AW454" s="12" t="s">
        <v>31</v>
      </c>
      <c r="AX454" s="12" t="s">
        <v>75</v>
      </c>
      <c r="AY454" s="155" t="s">
        <v>171</v>
      </c>
    </row>
    <row r="455" spans="2:65" s="15" customFormat="1" x14ac:dyDescent="0.2">
      <c r="B455" s="191"/>
      <c r="D455" s="150" t="s">
        <v>182</v>
      </c>
      <c r="E455" s="192" t="s">
        <v>1</v>
      </c>
      <c r="F455" s="193" t="s">
        <v>2248</v>
      </c>
      <c r="H455" s="192" t="s">
        <v>1</v>
      </c>
      <c r="I455" s="194"/>
      <c r="L455" s="191"/>
      <c r="M455" s="195"/>
      <c r="T455" s="196"/>
      <c r="AT455" s="192" t="s">
        <v>182</v>
      </c>
      <c r="AU455" s="192" t="s">
        <v>82</v>
      </c>
      <c r="AV455" s="15" t="s">
        <v>19</v>
      </c>
      <c r="AW455" s="15" t="s">
        <v>31</v>
      </c>
      <c r="AX455" s="15" t="s">
        <v>75</v>
      </c>
      <c r="AY455" s="192" t="s">
        <v>171</v>
      </c>
    </row>
    <row r="456" spans="2:65" s="12" customFormat="1" x14ac:dyDescent="0.2">
      <c r="B456" s="154"/>
      <c r="D456" s="150" t="s">
        <v>182</v>
      </c>
      <c r="E456" s="155" t="s">
        <v>1</v>
      </c>
      <c r="F456" s="156" t="s">
        <v>2249</v>
      </c>
      <c r="H456" s="157">
        <v>16</v>
      </c>
      <c r="I456" s="158"/>
      <c r="L456" s="154"/>
      <c r="M456" s="159"/>
      <c r="T456" s="160"/>
      <c r="AT456" s="155" t="s">
        <v>182</v>
      </c>
      <c r="AU456" s="155" t="s">
        <v>82</v>
      </c>
      <c r="AV456" s="12" t="s">
        <v>82</v>
      </c>
      <c r="AW456" s="12" t="s">
        <v>31</v>
      </c>
      <c r="AX456" s="12" t="s">
        <v>75</v>
      </c>
      <c r="AY456" s="155" t="s">
        <v>171</v>
      </c>
    </row>
    <row r="457" spans="2:65" s="15" customFormat="1" x14ac:dyDescent="0.2">
      <c r="B457" s="191"/>
      <c r="D457" s="150" t="s">
        <v>182</v>
      </c>
      <c r="E457" s="192" t="s">
        <v>1</v>
      </c>
      <c r="F457" s="193" t="s">
        <v>2250</v>
      </c>
      <c r="H457" s="192" t="s">
        <v>1</v>
      </c>
      <c r="I457" s="194"/>
      <c r="L457" s="191"/>
      <c r="M457" s="195"/>
      <c r="T457" s="196"/>
      <c r="AT457" s="192" t="s">
        <v>182</v>
      </c>
      <c r="AU457" s="192" t="s">
        <v>82</v>
      </c>
      <c r="AV457" s="15" t="s">
        <v>19</v>
      </c>
      <c r="AW457" s="15" t="s">
        <v>31</v>
      </c>
      <c r="AX457" s="15" t="s">
        <v>75</v>
      </c>
      <c r="AY457" s="192" t="s">
        <v>171</v>
      </c>
    </row>
    <row r="458" spans="2:65" s="12" customFormat="1" x14ac:dyDescent="0.2">
      <c r="B458" s="154"/>
      <c r="D458" s="150" t="s">
        <v>182</v>
      </c>
      <c r="E458" s="155" t="s">
        <v>1</v>
      </c>
      <c r="F458" s="156" t="s">
        <v>353</v>
      </c>
      <c r="H458" s="157">
        <v>25</v>
      </c>
      <c r="I458" s="158"/>
      <c r="L458" s="154"/>
      <c r="M458" s="159"/>
      <c r="T458" s="160"/>
      <c r="AT458" s="155" t="s">
        <v>182</v>
      </c>
      <c r="AU458" s="155" t="s">
        <v>82</v>
      </c>
      <c r="AV458" s="12" t="s">
        <v>82</v>
      </c>
      <c r="AW458" s="12" t="s">
        <v>31</v>
      </c>
      <c r="AX458" s="12" t="s">
        <v>75</v>
      </c>
      <c r="AY458" s="155" t="s">
        <v>171</v>
      </c>
    </row>
    <row r="459" spans="2:65" s="15" customFormat="1" x14ac:dyDescent="0.2">
      <c r="B459" s="191"/>
      <c r="D459" s="150" t="s">
        <v>182</v>
      </c>
      <c r="E459" s="192" t="s">
        <v>1</v>
      </c>
      <c r="F459" s="193" t="s">
        <v>2251</v>
      </c>
      <c r="H459" s="192" t="s">
        <v>1</v>
      </c>
      <c r="I459" s="194"/>
      <c r="L459" s="191"/>
      <c r="M459" s="195"/>
      <c r="T459" s="196"/>
      <c r="AT459" s="192" t="s">
        <v>182</v>
      </c>
      <c r="AU459" s="192" t="s">
        <v>82</v>
      </c>
      <c r="AV459" s="15" t="s">
        <v>19</v>
      </c>
      <c r="AW459" s="15" t="s">
        <v>31</v>
      </c>
      <c r="AX459" s="15" t="s">
        <v>75</v>
      </c>
      <c r="AY459" s="192" t="s">
        <v>171</v>
      </c>
    </row>
    <row r="460" spans="2:65" s="12" customFormat="1" x14ac:dyDescent="0.2">
      <c r="B460" s="154"/>
      <c r="D460" s="150" t="s">
        <v>182</v>
      </c>
      <c r="E460" s="155" t="s">
        <v>1</v>
      </c>
      <c r="F460" s="156" t="s">
        <v>2252</v>
      </c>
      <c r="H460" s="157">
        <v>25</v>
      </c>
      <c r="I460" s="158"/>
      <c r="L460" s="154"/>
      <c r="M460" s="159"/>
      <c r="T460" s="160"/>
      <c r="AT460" s="155" t="s">
        <v>182</v>
      </c>
      <c r="AU460" s="155" t="s">
        <v>82</v>
      </c>
      <c r="AV460" s="12" t="s">
        <v>82</v>
      </c>
      <c r="AW460" s="12" t="s">
        <v>31</v>
      </c>
      <c r="AX460" s="12" t="s">
        <v>75</v>
      </c>
      <c r="AY460" s="155" t="s">
        <v>171</v>
      </c>
    </row>
    <row r="461" spans="2:65" s="15" customFormat="1" x14ac:dyDescent="0.2">
      <c r="B461" s="191"/>
      <c r="D461" s="150" t="s">
        <v>182</v>
      </c>
      <c r="E461" s="192" t="s">
        <v>1</v>
      </c>
      <c r="F461" s="193" t="s">
        <v>2253</v>
      </c>
      <c r="H461" s="192" t="s">
        <v>1</v>
      </c>
      <c r="I461" s="194"/>
      <c r="L461" s="191"/>
      <c r="M461" s="195"/>
      <c r="T461" s="196"/>
      <c r="AT461" s="192" t="s">
        <v>182</v>
      </c>
      <c r="AU461" s="192" t="s">
        <v>82</v>
      </c>
      <c r="AV461" s="15" t="s">
        <v>19</v>
      </c>
      <c r="AW461" s="15" t="s">
        <v>31</v>
      </c>
      <c r="AX461" s="15" t="s">
        <v>75</v>
      </c>
      <c r="AY461" s="192" t="s">
        <v>171</v>
      </c>
    </row>
    <row r="462" spans="2:65" s="12" customFormat="1" x14ac:dyDescent="0.2">
      <c r="B462" s="154"/>
      <c r="D462" s="150" t="s">
        <v>182</v>
      </c>
      <c r="E462" s="155" t="s">
        <v>1</v>
      </c>
      <c r="F462" s="156" t="s">
        <v>2254</v>
      </c>
      <c r="H462" s="157">
        <v>18</v>
      </c>
      <c r="I462" s="158"/>
      <c r="L462" s="154"/>
      <c r="M462" s="159"/>
      <c r="T462" s="160"/>
      <c r="AT462" s="155" t="s">
        <v>182</v>
      </c>
      <c r="AU462" s="155" t="s">
        <v>82</v>
      </c>
      <c r="AV462" s="12" t="s">
        <v>82</v>
      </c>
      <c r="AW462" s="12" t="s">
        <v>31</v>
      </c>
      <c r="AX462" s="12" t="s">
        <v>75</v>
      </c>
      <c r="AY462" s="155" t="s">
        <v>171</v>
      </c>
    </row>
    <row r="463" spans="2:65" s="14" customFormat="1" x14ac:dyDescent="0.2">
      <c r="B463" s="178"/>
      <c r="D463" s="150" t="s">
        <v>182</v>
      </c>
      <c r="E463" s="179" t="s">
        <v>1</v>
      </c>
      <c r="F463" s="180" t="s">
        <v>209</v>
      </c>
      <c r="H463" s="181">
        <v>174</v>
      </c>
      <c r="I463" s="182"/>
      <c r="L463" s="178"/>
      <c r="M463" s="183"/>
      <c r="T463" s="184"/>
      <c r="AT463" s="179" t="s">
        <v>182</v>
      </c>
      <c r="AU463" s="179" t="s">
        <v>82</v>
      </c>
      <c r="AV463" s="14" t="s">
        <v>111</v>
      </c>
      <c r="AW463" s="14" t="s">
        <v>31</v>
      </c>
      <c r="AX463" s="14" t="s">
        <v>19</v>
      </c>
      <c r="AY463" s="179" t="s">
        <v>171</v>
      </c>
    </row>
    <row r="464" spans="2:65" s="1" customFormat="1" ht="24.2" customHeight="1" x14ac:dyDescent="0.2">
      <c r="B464" s="32"/>
      <c r="C464" s="168" t="s">
        <v>609</v>
      </c>
      <c r="D464" s="168" t="s">
        <v>193</v>
      </c>
      <c r="E464" s="169" t="s">
        <v>2255</v>
      </c>
      <c r="F464" s="170" t="s">
        <v>2256</v>
      </c>
      <c r="G464" s="171" t="s">
        <v>202</v>
      </c>
      <c r="H464" s="172">
        <v>191.4</v>
      </c>
      <c r="I464" s="173"/>
      <c r="J464" s="174">
        <f>ROUND(I464*H464,1)</f>
        <v>0</v>
      </c>
      <c r="K464" s="170" t="s">
        <v>178</v>
      </c>
      <c r="L464" s="175"/>
      <c r="M464" s="176" t="s">
        <v>1</v>
      </c>
      <c r="N464" s="177" t="s">
        <v>40</v>
      </c>
      <c r="P464" s="146">
        <f>O464*H464</f>
        <v>0</v>
      </c>
      <c r="Q464" s="146">
        <v>2.6700000000000001E-3</v>
      </c>
      <c r="R464" s="146">
        <f>Q464*H464</f>
        <v>0.51103799999999999</v>
      </c>
      <c r="S464" s="146">
        <v>0</v>
      </c>
      <c r="T464" s="147">
        <f>S464*H464</f>
        <v>0</v>
      </c>
      <c r="AR464" s="148" t="s">
        <v>196</v>
      </c>
      <c r="AT464" s="148" t="s">
        <v>193</v>
      </c>
      <c r="AU464" s="148" t="s">
        <v>82</v>
      </c>
      <c r="AY464" s="17" t="s">
        <v>171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19</v>
      </c>
      <c r="BK464" s="149">
        <f>ROUND(I464*H464,1)</f>
        <v>0</v>
      </c>
      <c r="BL464" s="17" t="s">
        <v>111</v>
      </c>
      <c r="BM464" s="148" t="s">
        <v>2257</v>
      </c>
    </row>
    <row r="465" spans="2:65" s="1" customFormat="1" ht="19.5" x14ac:dyDescent="0.2">
      <c r="B465" s="32"/>
      <c r="D465" s="150" t="s">
        <v>180</v>
      </c>
      <c r="F465" s="151" t="s">
        <v>2256</v>
      </c>
      <c r="I465" s="152"/>
      <c r="L465" s="32"/>
      <c r="M465" s="153"/>
      <c r="T465" s="56"/>
      <c r="AT465" s="17" t="s">
        <v>180</v>
      </c>
      <c r="AU465" s="17" t="s">
        <v>82</v>
      </c>
    </row>
    <row r="466" spans="2:65" s="12" customFormat="1" x14ac:dyDescent="0.2">
      <c r="B466" s="154"/>
      <c r="D466" s="150" t="s">
        <v>182</v>
      </c>
      <c r="F466" s="156" t="s">
        <v>2258</v>
      </c>
      <c r="H466" s="157">
        <v>191.4</v>
      </c>
      <c r="I466" s="158"/>
      <c r="L466" s="154"/>
      <c r="M466" s="159"/>
      <c r="T466" s="160"/>
      <c r="AT466" s="155" t="s">
        <v>182</v>
      </c>
      <c r="AU466" s="155" t="s">
        <v>82</v>
      </c>
      <c r="AV466" s="12" t="s">
        <v>82</v>
      </c>
      <c r="AW466" s="12" t="s">
        <v>4</v>
      </c>
      <c r="AX466" s="12" t="s">
        <v>19</v>
      </c>
      <c r="AY466" s="155" t="s">
        <v>171</v>
      </c>
    </row>
    <row r="467" spans="2:65" s="1" customFormat="1" ht="24.2" customHeight="1" x14ac:dyDescent="0.2">
      <c r="B467" s="32"/>
      <c r="C467" s="137" t="s">
        <v>614</v>
      </c>
      <c r="D467" s="137" t="s">
        <v>174</v>
      </c>
      <c r="E467" s="138" t="s">
        <v>2259</v>
      </c>
      <c r="F467" s="139" t="s">
        <v>2260</v>
      </c>
      <c r="G467" s="140" t="s">
        <v>202</v>
      </c>
      <c r="H467" s="141">
        <v>48</v>
      </c>
      <c r="I467" s="142"/>
      <c r="J467" s="143">
        <f>ROUND(I467*H467,1)</f>
        <v>0</v>
      </c>
      <c r="K467" s="139" t="s">
        <v>178</v>
      </c>
      <c r="L467" s="32"/>
      <c r="M467" s="144" t="s">
        <v>1</v>
      </c>
      <c r="N467" s="145" t="s">
        <v>40</v>
      </c>
      <c r="P467" s="146">
        <f>O467*H467</f>
        <v>0</v>
      </c>
      <c r="Q467" s="146">
        <v>1.1E-5</v>
      </c>
      <c r="R467" s="146">
        <f>Q467*H467</f>
        <v>5.2800000000000004E-4</v>
      </c>
      <c r="S467" s="146">
        <v>0</v>
      </c>
      <c r="T467" s="147">
        <f>S467*H467</f>
        <v>0</v>
      </c>
      <c r="AR467" s="148" t="s">
        <v>111</v>
      </c>
      <c r="AT467" s="148" t="s">
        <v>174</v>
      </c>
      <c r="AU467" s="148" t="s">
        <v>82</v>
      </c>
      <c r="AY467" s="17" t="s">
        <v>171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19</v>
      </c>
      <c r="BK467" s="149">
        <f>ROUND(I467*H467,1)</f>
        <v>0</v>
      </c>
      <c r="BL467" s="17" t="s">
        <v>111</v>
      </c>
      <c r="BM467" s="148" t="s">
        <v>2261</v>
      </c>
    </row>
    <row r="468" spans="2:65" s="1" customFormat="1" ht="19.5" x14ac:dyDescent="0.2">
      <c r="B468" s="32"/>
      <c r="D468" s="150" t="s">
        <v>180</v>
      </c>
      <c r="F468" s="151" t="s">
        <v>2262</v>
      </c>
      <c r="I468" s="152"/>
      <c r="L468" s="32"/>
      <c r="M468" s="153"/>
      <c r="T468" s="56"/>
      <c r="AT468" s="17" t="s">
        <v>180</v>
      </c>
      <c r="AU468" s="17" t="s">
        <v>82</v>
      </c>
    </row>
    <row r="469" spans="2:65" s="15" customFormat="1" x14ac:dyDescent="0.2">
      <c r="B469" s="191"/>
      <c r="D469" s="150" t="s">
        <v>182</v>
      </c>
      <c r="E469" s="192" t="s">
        <v>1</v>
      </c>
      <c r="F469" s="193" t="s">
        <v>2250</v>
      </c>
      <c r="H469" s="192" t="s">
        <v>1</v>
      </c>
      <c r="I469" s="194"/>
      <c r="L469" s="191"/>
      <c r="M469" s="195"/>
      <c r="T469" s="196"/>
      <c r="AT469" s="192" t="s">
        <v>182</v>
      </c>
      <c r="AU469" s="192" t="s">
        <v>82</v>
      </c>
      <c r="AV469" s="15" t="s">
        <v>19</v>
      </c>
      <c r="AW469" s="15" t="s">
        <v>31</v>
      </c>
      <c r="AX469" s="15" t="s">
        <v>75</v>
      </c>
      <c r="AY469" s="192" t="s">
        <v>171</v>
      </c>
    </row>
    <row r="470" spans="2:65" s="12" customFormat="1" x14ac:dyDescent="0.2">
      <c r="B470" s="154"/>
      <c r="D470" s="150" t="s">
        <v>182</v>
      </c>
      <c r="E470" s="155" t="s">
        <v>1</v>
      </c>
      <c r="F470" s="156" t="s">
        <v>2263</v>
      </c>
      <c r="H470" s="157">
        <v>30</v>
      </c>
      <c r="I470" s="158"/>
      <c r="L470" s="154"/>
      <c r="M470" s="159"/>
      <c r="T470" s="160"/>
      <c r="AT470" s="155" t="s">
        <v>182</v>
      </c>
      <c r="AU470" s="155" t="s">
        <v>82</v>
      </c>
      <c r="AV470" s="12" t="s">
        <v>82</v>
      </c>
      <c r="AW470" s="12" t="s">
        <v>31</v>
      </c>
      <c r="AX470" s="12" t="s">
        <v>75</v>
      </c>
      <c r="AY470" s="155" t="s">
        <v>171</v>
      </c>
    </row>
    <row r="471" spans="2:65" s="15" customFormat="1" x14ac:dyDescent="0.2">
      <c r="B471" s="191"/>
      <c r="D471" s="150" t="s">
        <v>182</v>
      </c>
      <c r="E471" s="192" t="s">
        <v>1</v>
      </c>
      <c r="F471" s="193" t="s">
        <v>2264</v>
      </c>
      <c r="H471" s="192" t="s">
        <v>1</v>
      </c>
      <c r="I471" s="194"/>
      <c r="L471" s="191"/>
      <c r="M471" s="195"/>
      <c r="T471" s="196"/>
      <c r="AT471" s="192" t="s">
        <v>182</v>
      </c>
      <c r="AU471" s="192" t="s">
        <v>82</v>
      </c>
      <c r="AV471" s="15" t="s">
        <v>19</v>
      </c>
      <c r="AW471" s="15" t="s">
        <v>31</v>
      </c>
      <c r="AX471" s="15" t="s">
        <v>75</v>
      </c>
      <c r="AY471" s="192" t="s">
        <v>171</v>
      </c>
    </row>
    <row r="472" spans="2:65" s="12" customFormat="1" x14ac:dyDescent="0.2">
      <c r="B472" s="154"/>
      <c r="D472" s="150" t="s">
        <v>182</v>
      </c>
      <c r="E472" s="155" t="s">
        <v>1</v>
      </c>
      <c r="F472" s="156" t="s">
        <v>172</v>
      </c>
      <c r="H472" s="157">
        <v>6</v>
      </c>
      <c r="I472" s="158"/>
      <c r="L472" s="154"/>
      <c r="M472" s="159"/>
      <c r="T472" s="160"/>
      <c r="AT472" s="155" t="s">
        <v>182</v>
      </c>
      <c r="AU472" s="155" t="s">
        <v>82</v>
      </c>
      <c r="AV472" s="12" t="s">
        <v>82</v>
      </c>
      <c r="AW472" s="12" t="s">
        <v>31</v>
      </c>
      <c r="AX472" s="12" t="s">
        <v>75</v>
      </c>
      <c r="AY472" s="155" t="s">
        <v>171</v>
      </c>
    </row>
    <row r="473" spans="2:65" s="15" customFormat="1" x14ac:dyDescent="0.2">
      <c r="B473" s="191"/>
      <c r="D473" s="150" t="s">
        <v>182</v>
      </c>
      <c r="E473" s="192" t="s">
        <v>1</v>
      </c>
      <c r="F473" s="193" t="s">
        <v>2253</v>
      </c>
      <c r="H473" s="192" t="s">
        <v>1</v>
      </c>
      <c r="I473" s="194"/>
      <c r="L473" s="191"/>
      <c r="M473" s="195"/>
      <c r="T473" s="196"/>
      <c r="AT473" s="192" t="s">
        <v>182</v>
      </c>
      <c r="AU473" s="192" t="s">
        <v>82</v>
      </c>
      <c r="AV473" s="15" t="s">
        <v>19</v>
      </c>
      <c r="AW473" s="15" t="s">
        <v>31</v>
      </c>
      <c r="AX473" s="15" t="s">
        <v>75</v>
      </c>
      <c r="AY473" s="192" t="s">
        <v>171</v>
      </c>
    </row>
    <row r="474" spans="2:65" s="12" customFormat="1" x14ac:dyDescent="0.2">
      <c r="B474" s="154"/>
      <c r="D474" s="150" t="s">
        <v>182</v>
      </c>
      <c r="E474" s="155" t="s">
        <v>1</v>
      </c>
      <c r="F474" s="156" t="s">
        <v>2265</v>
      </c>
      <c r="H474" s="157">
        <v>12</v>
      </c>
      <c r="I474" s="158"/>
      <c r="L474" s="154"/>
      <c r="M474" s="159"/>
      <c r="T474" s="160"/>
      <c r="AT474" s="155" t="s">
        <v>182</v>
      </c>
      <c r="AU474" s="155" t="s">
        <v>82</v>
      </c>
      <c r="AV474" s="12" t="s">
        <v>82</v>
      </c>
      <c r="AW474" s="12" t="s">
        <v>31</v>
      </c>
      <c r="AX474" s="12" t="s">
        <v>75</v>
      </c>
      <c r="AY474" s="155" t="s">
        <v>171</v>
      </c>
    </row>
    <row r="475" spans="2:65" s="14" customFormat="1" x14ac:dyDescent="0.2">
      <c r="B475" s="178"/>
      <c r="D475" s="150" t="s">
        <v>182</v>
      </c>
      <c r="E475" s="179" t="s">
        <v>1</v>
      </c>
      <c r="F475" s="180" t="s">
        <v>209</v>
      </c>
      <c r="H475" s="181">
        <v>48</v>
      </c>
      <c r="I475" s="182"/>
      <c r="L475" s="178"/>
      <c r="M475" s="183"/>
      <c r="T475" s="184"/>
      <c r="AT475" s="179" t="s">
        <v>182</v>
      </c>
      <c r="AU475" s="179" t="s">
        <v>82</v>
      </c>
      <c r="AV475" s="14" t="s">
        <v>111</v>
      </c>
      <c r="AW475" s="14" t="s">
        <v>31</v>
      </c>
      <c r="AX475" s="14" t="s">
        <v>19</v>
      </c>
      <c r="AY475" s="179" t="s">
        <v>171</v>
      </c>
    </row>
    <row r="476" spans="2:65" s="1" customFormat="1" ht="24.2" customHeight="1" x14ac:dyDescent="0.2">
      <c r="B476" s="32"/>
      <c r="C476" s="168" t="s">
        <v>621</v>
      </c>
      <c r="D476" s="168" t="s">
        <v>193</v>
      </c>
      <c r="E476" s="169" t="s">
        <v>2266</v>
      </c>
      <c r="F476" s="170" t="s">
        <v>2267</v>
      </c>
      <c r="G476" s="171" t="s">
        <v>202</v>
      </c>
      <c r="H476" s="172">
        <v>52.8</v>
      </c>
      <c r="I476" s="173"/>
      <c r="J476" s="174">
        <f>ROUND(I476*H476,1)</f>
        <v>0</v>
      </c>
      <c r="K476" s="170" t="s">
        <v>178</v>
      </c>
      <c r="L476" s="175"/>
      <c r="M476" s="176" t="s">
        <v>1</v>
      </c>
      <c r="N476" s="177" t="s">
        <v>40</v>
      </c>
      <c r="P476" s="146">
        <f>O476*H476</f>
        <v>0</v>
      </c>
      <c r="Q476" s="146">
        <v>2.6700000000000001E-3</v>
      </c>
      <c r="R476" s="146">
        <f>Q476*H476</f>
        <v>0.14097599999999999</v>
      </c>
      <c r="S476" s="146">
        <v>0</v>
      </c>
      <c r="T476" s="147">
        <f>S476*H476</f>
        <v>0</v>
      </c>
      <c r="AR476" s="148" t="s">
        <v>196</v>
      </c>
      <c r="AT476" s="148" t="s">
        <v>193</v>
      </c>
      <c r="AU476" s="148" t="s">
        <v>82</v>
      </c>
      <c r="AY476" s="17" t="s">
        <v>171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7" t="s">
        <v>19</v>
      </c>
      <c r="BK476" s="149">
        <f>ROUND(I476*H476,1)</f>
        <v>0</v>
      </c>
      <c r="BL476" s="17" t="s">
        <v>111</v>
      </c>
      <c r="BM476" s="148" t="s">
        <v>2268</v>
      </c>
    </row>
    <row r="477" spans="2:65" s="1" customFormat="1" ht="19.5" x14ac:dyDescent="0.2">
      <c r="B477" s="32"/>
      <c r="D477" s="150" t="s">
        <v>180</v>
      </c>
      <c r="F477" s="151" t="s">
        <v>2269</v>
      </c>
      <c r="I477" s="152"/>
      <c r="L477" s="32"/>
      <c r="M477" s="153"/>
      <c r="T477" s="56"/>
      <c r="AT477" s="17" t="s">
        <v>180</v>
      </c>
      <c r="AU477" s="17" t="s">
        <v>82</v>
      </c>
    </row>
    <row r="478" spans="2:65" s="15" customFormat="1" x14ac:dyDescent="0.2">
      <c r="B478" s="191"/>
      <c r="D478" s="150" t="s">
        <v>182</v>
      </c>
      <c r="E478" s="192" t="s">
        <v>1</v>
      </c>
      <c r="F478" s="193" t="s">
        <v>2250</v>
      </c>
      <c r="H478" s="192" t="s">
        <v>1</v>
      </c>
      <c r="I478" s="194"/>
      <c r="L478" s="191"/>
      <c r="M478" s="195"/>
      <c r="T478" s="196"/>
      <c r="AT478" s="192" t="s">
        <v>182</v>
      </c>
      <c r="AU478" s="192" t="s">
        <v>82</v>
      </c>
      <c r="AV478" s="15" t="s">
        <v>19</v>
      </c>
      <c r="AW478" s="15" t="s">
        <v>31</v>
      </c>
      <c r="AX478" s="15" t="s">
        <v>75</v>
      </c>
      <c r="AY478" s="192" t="s">
        <v>171</v>
      </c>
    </row>
    <row r="479" spans="2:65" s="12" customFormat="1" x14ac:dyDescent="0.2">
      <c r="B479" s="154"/>
      <c r="D479" s="150" t="s">
        <v>182</v>
      </c>
      <c r="E479" s="155" t="s">
        <v>1</v>
      </c>
      <c r="F479" s="156" t="s">
        <v>2263</v>
      </c>
      <c r="H479" s="157">
        <v>30</v>
      </c>
      <c r="I479" s="158"/>
      <c r="L479" s="154"/>
      <c r="M479" s="159"/>
      <c r="T479" s="160"/>
      <c r="AT479" s="155" t="s">
        <v>182</v>
      </c>
      <c r="AU479" s="155" t="s">
        <v>82</v>
      </c>
      <c r="AV479" s="12" t="s">
        <v>82</v>
      </c>
      <c r="AW479" s="12" t="s">
        <v>31</v>
      </c>
      <c r="AX479" s="12" t="s">
        <v>75</v>
      </c>
      <c r="AY479" s="155" t="s">
        <v>171</v>
      </c>
    </row>
    <row r="480" spans="2:65" s="15" customFormat="1" x14ac:dyDescent="0.2">
      <c r="B480" s="191"/>
      <c r="D480" s="150" t="s">
        <v>182</v>
      </c>
      <c r="E480" s="192" t="s">
        <v>1</v>
      </c>
      <c r="F480" s="193" t="s">
        <v>2264</v>
      </c>
      <c r="H480" s="192" t="s">
        <v>1</v>
      </c>
      <c r="I480" s="194"/>
      <c r="L480" s="191"/>
      <c r="M480" s="195"/>
      <c r="T480" s="196"/>
      <c r="AT480" s="192" t="s">
        <v>182</v>
      </c>
      <c r="AU480" s="192" t="s">
        <v>82</v>
      </c>
      <c r="AV480" s="15" t="s">
        <v>19</v>
      </c>
      <c r="AW480" s="15" t="s">
        <v>31</v>
      </c>
      <c r="AX480" s="15" t="s">
        <v>75</v>
      </c>
      <c r="AY480" s="192" t="s">
        <v>171</v>
      </c>
    </row>
    <row r="481" spans="2:65" s="12" customFormat="1" x14ac:dyDescent="0.2">
      <c r="B481" s="154"/>
      <c r="D481" s="150" t="s">
        <v>182</v>
      </c>
      <c r="E481" s="155" t="s">
        <v>1</v>
      </c>
      <c r="F481" s="156" t="s">
        <v>172</v>
      </c>
      <c r="H481" s="157">
        <v>6</v>
      </c>
      <c r="I481" s="158"/>
      <c r="L481" s="154"/>
      <c r="M481" s="159"/>
      <c r="T481" s="160"/>
      <c r="AT481" s="155" t="s">
        <v>182</v>
      </c>
      <c r="AU481" s="155" t="s">
        <v>82</v>
      </c>
      <c r="AV481" s="12" t="s">
        <v>82</v>
      </c>
      <c r="AW481" s="12" t="s">
        <v>31</v>
      </c>
      <c r="AX481" s="12" t="s">
        <v>75</v>
      </c>
      <c r="AY481" s="155" t="s">
        <v>171</v>
      </c>
    </row>
    <row r="482" spans="2:65" s="15" customFormat="1" x14ac:dyDescent="0.2">
      <c r="B482" s="191"/>
      <c r="D482" s="150" t="s">
        <v>182</v>
      </c>
      <c r="E482" s="192" t="s">
        <v>1</v>
      </c>
      <c r="F482" s="193" t="s">
        <v>2253</v>
      </c>
      <c r="H482" s="192" t="s">
        <v>1</v>
      </c>
      <c r="I482" s="194"/>
      <c r="L482" s="191"/>
      <c r="M482" s="195"/>
      <c r="T482" s="196"/>
      <c r="AT482" s="192" t="s">
        <v>182</v>
      </c>
      <c r="AU482" s="192" t="s">
        <v>82</v>
      </c>
      <c r="AV482" s="15" t="s">
        <v>19</v>
      </c>
      <c r="AW482" s="15" t="s">
        <v>31</v>
      </c>
      <c r="AX482" s="15" t="s">
        <v>75</v>
      </c>
      <c r="AY482" s="192" t="s">
        <v>171</v>
      </c>
    </row>
    <row r="483" spans="2:65" s="12" customFormat="1" x14ac:dyDescent="0.2">
      <c r="B483" s="154"/>
      <c r="D483" s="150" t="s">
        <v>182</v>
      </c>
      <c r="E483" s="155" t="s">
        <v>1</v>
      </c>
      <c r="F483" s="156" t="s">
        <v>2265</v>
      </c>
      <c r="H483" s="157">
        <v>12</v>
      </c>
      <c r="I483" s="158"/>
      <c r="L483" s="154"/>
      <c r="M483" s="159"/>
      <c r="T483" s="160"/>
      <c r="AT483" s="155" t="s">
        <v>182</v>
      </c>
      <c r="AU483" s="155" t="s">
        <v>82</v>
      </c>
      <c r="AV483" s="12" t="s">
        <v>82</v>
      </c>
      <c r="AW483" s="12" t="s">
        <v>31</v>
      </c>
      <c r="AX483" s="12" t="s">
        <v>75</v>
      </c>
      <c r="AY483" s="155" t="s">
        <v>171</v>
      </c>
    </row>
    <row r="484" spans="2:65" s="14" customFormat="1" x14ac:dyDescent="0.2">
      <c r="B484" s="178"/>
      <c r="D484" s="150" t="s">
        <v>182</v>
      </c>
      <c r="E484" s="179" t="s">
        <v>1</v>
      </c>
      <c r="F484" s="180" t="s">
        <v>209</v>
      </c>
      <c r="H484" s="181">
        <v>48</v>
      </c>
      <c r="I484" s="182"/>
      <c r="L484" s="178"/>
      <c r="M484" s="183"/>
      <c r="T484" s="184"/>
      <c r="AT484" s="179" t="s">
        <v>182</v>
      </c>
      <c r="AU484" s="179" t="s">
        <v>82</v>
      </c>
      <c r="AV484" s="14" t="s">
        <v>111</v>
      </c>
      <c r="AW484" s="14" t="s">
        <v>31</v>
      </c>
      <c r="AX484" s="14" t="s">
        <v>19</v>
      </c>
      <c r="AY484" s="179" t="s">
        <v>171</v>
      </c>
    </row>
    <row r="485" spans="2:65" s="12" customFormat="1" x14ac:dyDescent="0.2">
      <c r="B485" s="154"/>
      <c r="D485" s="150" t="s">
        <v>182</v>
      </c>
      <c r="F485" s="156" t="s">
        <v>2270</v>
      </c>
      <c r="H485" s="157">
        <v>52.8</v>
      </c>
      <c r="I485" s="158"/>
      <c r="L485" s="154"/>
      <c r="M485" s="159"/>
      <c r="T485" s="160"/>
      <c r="AT485" s="155" t="s">
        <v>182</v>
      </c>
      <c r="AU485" s="155" t="s">
        <v>82</v>
      </c>
      <c r="AV485" s="12" t="s">
        <v>82</v>
      </c>
      <c r="AW485" s="12" t="s">
        <v>4</v>
      </c>
      <c r="AX485" s="12" t="s">
        <v>19</v>
      </c>
      <c r="AY485" s="155" t="s">
        <v>171</v>
      </c>
    </row>
    <row r="486" spans="2:65" s="1" customFormat="1" ht="24.2" customHeight="1" x14ac:dyDescent="0.2">
      <c r="B486" s="32"/>
      <c r="C486" s="168" t="s">
        <v>632</v>
      </c>
      <c r="D486" s="168" t="s">
        <v>193</v>
      </c>
      <c r="E486" s="169" t="s">
        <v>2271</v>
      </c>
      <c r="F486" s="170" t="s">
        <v>2272</v>
      </c>
      <c r="G486" s="171" t="s">
        <v>202</v>
      </c>
      <c r="H486" s="172">
        <v>108.9</v>
      </c>
      <c r="I486" s="173"/>
      <c r="J486" s="174">
        <f>ROUND(I486*H486,1)</f>
        <v>0</v>
      </c>
      <c r="K486" s="170" t="s">
        <v>178</v>
      </c>
      <c r="L486" s="175"/>
      <c r="M486" s="176" t="s">
        <v>1</v>
      </c>
      <c r="N486" s="177" t="s">
        <v>40</v>
      </c>
      <c r="P486" s="146">
        <f>O486*H486</f>
        <v>0</v>
      </c>
      <c r="Q486" s="146">
        <v>1.4239999999999999E-2</v>
      </c>
      <c r="R486" s="146">
        <f>Q486*H486</f>
        <v>1.5507359999999999</v>
      </c>
      <c r="S486" s="146">
        <v>0</v>
      </c>
      <c r="T486" s="147">
        <f>S486*H486</f>
        <v>0</v>
      </c>
      <c r="AR486" s="148" t="s">
        <v>196</v>
      </c>
      <c r="AT486" s="148" t="s">
        <v>193</v>
      </c>
      <c r="AU486" s="148" t="s">
        <v>82</v>
      </c>
      <c r="AY486" s="17" t="s">
        <v>171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7" t="s">
        <v>19</v>
      </c>
      <c r="BK486" s="149">
        <f>ROUND(I486*H486,1)</f>
        <v>0</v>
      </c>
      <c r="BL486" s="17" t="s">
        <v>111</v>
      </c>
      <c r="BM486" s="148" t="s">
        <v>2273</v>
      </c>
    </row>
    <row r="487" spans="2:65" s="1" customFormat="1" x14ac:dyDescent="0.2">
      <c r="B487" s="32"/>
      <c r="D487" s="150" t="s">
        <v>180</v>
      </c>
      <c r="F487" s="151" t="s">
        <v>2272</v>
      </c>
      <c r="I487" s="152"/>
      <c r="L487" s="32"/>
      <c r="M487" s="153"/>
      <c r="T487" s="56"/>
      <c r="AT487" s="17" t="s">
        <v>180</v>
      </c>
      <c r="AU487" s="17" t="s">
        <v>82</v>
      </c>
    </row>
    <row r="488" spans="2:65" s="12" customFormat="1" x14ac:dyDescent="0.2">
      <c r="B488" s="154"/>
      <c r="D488" s="150" t="s">
        <v>182</v>
      </c>
      <c r="F488" s="156" t="s">
        <v>2274</v>
      </c>
      <c r="H488" s="157">
        <v>108.9</v>
      </c>
      <c r="I488" s="158"/>
      <c r="L488" s="154"/>
      <c r="M488" s="159"/>
      <c r="T488" s="160"/>
      <c r="AT488" s="155" t="s">
        <v>182</v>
      </c>
      <c r="AU488" s="155" t="s">
        <v>82</v>
      </c>
      <c r="AV488" s="12" t="s">
        <v>82</v>
      </c>
      <c r="AW488" s="12" t="s">
        <v>4</v>
      </c>
      <c r="AX488" s="12" t="s">
        <v>19</v>
      </c>
      <c r="AY488" s="155" t="s">
        <v>171</v>
      </c>
    </row>
    <row r="489" spans="2:65" s="1" customFormat="1" ht="24.2" customHeight="1" x14ac:dyDescent="0.2">
      <c r="B489" s="32"/>
      <c r="C489" s="137" t="s">
        <v>639</v>
      </c>
      <c r="D489" s="137" t="s">
        <v>174</v>
      </c>
      <c r="E489" s="138" t="s">
        <v>2275</v>
      </c>
      <c r="F489" s="139" t="s">
        <v>2276</v>
      </c>
      <c r="G489" s="140" t="s">
        <v>202</v>
      </c>
      <c r="H489" s="141">
        <v>217</v>
      </c>
      <c r="I489" s="142"/>
      <c r="J489" s="143">
        <f>ROUND(I489*H489,1)</f>
        <v>0</v>
      </c>
      <c r="K489" s="139" t="s">
        <v>178</v>
      </c>
      <c r="L489" s="32"/>
      <c r="M489" s="144" t="s">
        <v>1</v>
      </c>
      <c r="N489" s="145" t="s">
        <v>40</v>
      </c>
      <c r="P489" s="146">
        <f>O489*H489</f>
        <v>0</v>
      </c>
      <c r="Q489" s="146">
        <v>1.2999999999999999E-5</v>
      </c>
      <c r="R489" s="146">
        <f>Q489*H489</f>
        <v>2.8209999999999997E-3</v>
      </c>
      <c r="S489" s="146">
        <v>0</v>
      </c>
      <c r="T489" s="147">
        <f>S489*H489</f>
        <v>0</v>
      </c>
      <c r="AR489" s="148" t="s">
        <v>111</v>
      </c>
      <c r="AT489" s="148" t="s">
        <v>174</v>
      </c>
      <c r="AU489" s="148" t="s">
        <v>82</v>
      </c>
      <c r="AY489" s="17" t="s">
        <v>171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17" t="s">
        <v>19</v>
      </c>
      <c r="BK489" s="149">
        <f>ROUND(I489*H489,1)</f>
        <v>0</v>
      </c>
      <c r="BL489" s="17" t="s">
        <v>111</v>
      </c>
      <c r="BM489" s="148" t="s">
        <v>2277</v>
      </c>
    </row>
    <row r="490" spans="2:65" s="1" customFormat="1" ht="19.5" x14ac:dyDescent="0.2">
      <c r="B490" s="32"/>
      <c r="D490" s="150" t="s">
        <v>180</v>
      </c>
      <c r="F490" s="151" t="s">
        <v>2278</v>
      </c>
      <c r="I490" s="152"/>
      <c r="L490" s="32"/>
      <c r="M490" s="153"/>
      <c r="T490" s="56"/>
      <c r="AT490" s="17" t="s">
        <v>180</v>
      </c>
      <c r="AU490" s="17" t="s">
        <v>82</v>
      </c>
    </row>
    <row r="491" spans="2:65" s="15" customFormat="1" x14ac:dyDescent="0.2">
      <c r="B491" s="191"/>
      <c r="D491" s="150" t="s">
        <v>182</v>
      </c>
      <c r="E491" s="192" t="s">
        <v>1</v>
      </c>
      <c r="F491" s="193" t="s">
        <v>2244</v>
      </c>
      <c r="H491" s="192" t="s">
        <v>1</v>
      </c>
      <c r="I491" s="194"/>
      <c r="L491" s="191"/>
      <c r="M491" s="195"/>
      <c r="T491" s="196"/>
      <c r="AT491" s="192" t="s">
        <v>182</v>
      </c>
      <c r="AU491" s="192" t="s">
        <v>82</v>
      </c>
      <c r="AV491" s="15" t="s">
        <v>19</v>
      </c>
      <c r="AW491" s="15" t="s">
        <v>31</v>
      </c>
      <c r="AX491" s="15" t="s">
        <v>75</v>
      </c>
      <c r="AY491" s="192" t="s">
        <v>171</v>
      </c>
    </row>
    <row r="492" spans="2:65" s="12" customFormat="1" x14ac:dyDescent="0.2">
      <c r="B492" s="154"/>
      <c r="D492" s="150" t="s">
        <v>182</v>
      </c>
      <c r="E492" s="155" t="s">
        <v>1</v>
      </c>
      <c r="F492" s="156" t="s">
        <v>271</v>
      </c>
      <c r="H492" s="157">
        <v>16</v>
      </c>
      <c r="I492" s="158"/>
      <c r="L492" s="154"/>
      <c r="M492" s="159"/>
      <c r="T492" s="160"/>
      <c r="AT492" s="155" t="s">
        <v>182</v>
      </c>
      <c r="AU492" s="155" t="s">
        <v>82</v>
      </c>
      <c r="AV492" s="12" t="s">
        <v>82</v>
      </c>
      <c r="AW492" s="12" t="s">
        <v>31</v>
      </c>
      <c r="AX492" s="12" t="s">
        <v>75</v>
      </c>
      <c r="AY492" s="155" t="s">
        <v>171</v>
      </c>
    </row>
    <row r="493" spans="2:65" s="15" customFormat="1" x14ac:dyDescent="0.2">
      <c r="B493" s="191"/>
      <c r="D493" s="150" t="s">
        <v>182</v>
      </c>
      <c r="E493" s="192" t="s">
        <v>1</v>
      </c>
      <c r="F493" s="193" t="s">
        <v>2245</v>
      </c>
      <c r="H493" s="192" t="s">
        <v>1</v>
      </c>
      <c r="I493" s="194"/>
      <c r="L493" s="191"/>
      <c r="M493" s="195"/>
      <c r="T493" s="196"/>
      <c r="AT493" s="192" t="s">
        <v>182</v>
      </c>
      <c r="AU493" s="192" t="s">
        <v>82</v>
      </c>
      <c r="AV493" s="15" t="s">
        <v>19</v>
      </c>
      <c r="AW493" s="15" t="s">
        <v>31</v>
      </c>
      <c r="AX493" s="15" t="s">
        <v>75</v>
      </c>
      <c r="AY493" s="192" t="s">
        <v>171</v>
      </c>
    </row>
    <row r="494" spans="2:65" s="12" customFormat="1" x14ac:dyDescent="0.2">
      <c r="B494" s="154"/>
      <c r="D494" s="150" t="s">
        <v>182</v>
      </c>
      <c r="E494" s="155" t="s">
        <v>1</v>
      </c>
      <c r="F494" s="156" t="s">
        <v>284</v>
      </c>
      <c r="H494" s="157">
        <v>18</v>
      </c>
      <c r="I494" s="158"/>
      <c r="L494" s="154"/>
      <c r="M494" s="159"/>
      <c r="T494" s="160"/>
      <c r="AT494" s="155" t="s">
        <v>182</v>
      </c>
      <c r="AU494" s="155" t="s">
        <v>82</v>
      </c>
      <c r="AV494" s="12" t="s">
        <v>82</v>
      </c>
      <c r="AW494" s="12" t="s">
        <v>31</v>
      </c>
      <c r="AX494" s="12" t="s">
        <v>75</v>
      </c>
      <c r="AY494" s="155" t="s">
        <v>171</v>
      </c>
    </row>
    <row r="495" spans="2:65" s="15" customFormat="1" x14ac:dyDescent="0.2">
      <c r="B495" s="191"/>
      <c r="D495" s="150" t="s">
        <v>182</v>
      </c>
      <c r="E495" s="192" t="s">
        <v>1</v>
      </c>
      <c r="F495" s="193" t="s">
        <v>2246</v>
      </c>
      <c r="H495" s="192" t="s">
        <v>1</v>
      </c>
      <c r="I495" s="194"/>
      <c r="L495" s="191"/>
      <c r="M495" s="195"/>
      <c r="T495" s="196"/>
      <c r="AT495" s="192" t="s">
        <v>182</v>
      </c>
      <c r="AU495" s="192" t="s">
        <v>82</v>
      </c>
      <c r="AV495" s="15" t="s">
        <v>19</v>
      </c>
      <c r="AW495" s="15" t="s">
        <v>31</v>
      </c>
      <c r="AX495" s="15" t="s">
        <v>75</v>
      </c>
      <c r="AY495" s="192" t="s">
        <v>171</v>
      </c>
    </row>
    <row r="496" spans="2:65" s="12" customFormat="1" x14ac:dyDescent="0.2">
      <c r="B496" s="154"/>
      <c r="D496" s="150" t="s">
        <v>182</v>
      </c>
      <c r="E496" s="155" t="s">
        <v>1</v>
      </c>
      <c r="F496" s="156" t="s">
        <v>358</v>
      </c>
      <c r="H496" s="157">
        <v>26</v>
      </c>
      <c r="I496" s="158"/>
      <c r="L496" s="154"/>
      <c r="M496" s="159"/>
      <c r="T496" s="160"/>
      <c r="AT496" s="155" t="s">
        <v>182</v>
      </c>
      <c r="AU496" s="155" t="s">
        <v>82</v>
      </c>
      <c r="AV496" s="12" t="s">
        <v>82</v>
      </c>
      <c r="AW496" s="12" t="s">
        <v>31</v>
      </c>
      <c r="AX496" s="12" t="s">
        <v>75</v>
      </c>
      <c r="AY496" s="155" t="s">
        <v>171</v>
      </c>
    </row>
    <row r="497" spans="2:51" s="15" customFormat="1" x14ac:dyDescent="0.2">
      <c r="B497" s="191"/>
      <c r="D497" s="150" t="s">
        <v>182</v>
      </c>
      <c r="E497" s="192" t="s">
        <v>1</v>
      </c>
      <c r="F497" s="193" t="s">
        <v>2279</v>
      </c>
      <c r="H497" s="192" t="s">
        <v>1</v>
      </c>
      <c r="I497" s="194"/>
      <c r="L497" s="191"/>
      <c r="M497" s="195"/>
      <c r="T497" s="196"/>
      <c r="AT497" s="192" t="s">
        <v>182</v>
      </c>
      <c r="AU497" s="192" t="s">
        <v>82</v>
      </c>
      <c r="AV497" s="15" t="s">
        <v>19</v>
      </c>
      <c r="AW497" s="15" t="s">
        <v>31</v>
      </c>
      <c r="AX497" s="15" t="s">
        <v>75</v>
      </c>
      <c r="AY497" s="192" t="s">
        <v>171</v>
      </c>
    </row>
    <row r="498" spans="2:51" s="12" customFormat="1" x14ac:dyDescent="0.2">
      <c r="B498" s="154"/>
      <c r="D498" s="150" t="s">
        <v>182</v>
      </c>
      <c r="E498" s="155" t="s">
        <v>1</v>
      </c>
      <c r="F498" s="156" t="s">
        <v>321</v>
      </c>
      <c r="H498" s="157">
        <v>20</v>
      </c>
      <c r="I498" s="158"/>
      <c r="L498" s="154"/>
      <c r="M498" s="159"/>
      <c r="T498" s="160"/>
      <c r="AT498" s="155" t="s">
        <v>182</v>
      </c>
      <c r="AU498" s="155" t="s">
        <v>82</v>
      </c>
      <c r="AV498" s="12" t="s">
        <v>82</v>
      </c>
      <c r="AW498" s="12" t="s">
        <v>31</v>
      </c>
      <c r="AX498" s="12" t="s">
        <v>75</v>
      </c>
      <c r="AY498" s="155" t="s">
        <v>171</v>
      </c>
    </row>
    <row r="499" spans="2:51" s="15" customFormat="1" x14ac:dyDescent="0.2">
      <c r="B499" s="191"/>
      <c r="D499" s="150" t="s">
        <v>182</v>
      </c>
      <c r="E499" s="192" t="s">
        <v>1</v>
      </c>
      <c r="F499" s="193" t="s">
        <v>2280</v>
      </c>
      <c r="H499" s="192" t="s">
        <v>1</v>
      </c>
      <c r="I499" s="194"/>
      <c r="L499" s="191"/>
      <c r="M499" s="195"/>
      <c r="T499" s="196"/>
      <c r="AT499" s="192" t="s">
        <v>182</v>
      </c>
      <c r="AU499" s="192" t="s">
        <v>82</v>
      </c>
      <c r="AV499" s="15" t="s">
        <v>19</v>
      </c>
      <c r="AW499" s="15" t="s">
        <v>31</v>
      </c>
      <c r="AX499" s="15" t="s">
        <v>75</v>
      </c>
      <c r="AY499" s="192" t="s">
        <v>171</v>
      </c>
    </row>
    <row r="500" spans="2:51" s="12" customFormat="1" x14ac:dyDescent="0.2">
      <c r="B500" s="154"/>
      <c r="D500" s="150" t="s">
        <v>182</v>
      </c>
      <c r="E500" s="155" t="s">
        <v>1</v>
      </c>
      <c r="F500" s="156" t="s">
        <v>353</v>
      </c>
      <c r="H500" s="157">
        <v>25</v>
      </c>
      <c r="I500" s="158"/>
      <c r="L500" s="154"/>
      <c r="M500" s="159"/>
      <c r="T500" s="160"/>
      <c r="AT500" s="155" t="s">
        <v>182</v>
      </c>
      <c r="AU500" s="155" t="s">
        <v>82</v>
      </c>
      <c r="AV500" s="12" t="s">
        <v>82</v>
      </c>
      <c r="AW500" s="12" t="s">
        <v>31</v>
      </c>
      <c r="AX500" s="12" t="s">
        <v>75</v>
      </c>
      <c r="AY500" s="155" t="s">
        <v>171</v>
      </c>
    </row>
    <row r="501" spans="2:51" s="15" customFormat="1" x14ac:dyDescent="0.2">
      <c r="B501" s="191"/>
      <c r="D501" s="150" t="s">
        <v>182</v>
      </c>
      <c r="E501" s="192" t="s">
        <v>1</v>
      </c>
      <c r="F501" s="193" t="s">
        <v>2281</v>
      </c>
      <c r="H501" s="192" t="s">
        <v>1</v>
      </c>
      <c r="I501" s="194"/>
      <c r="L501" s="191"/>
      <c r="M501" s="195"/>
      <c r="T501" s="196"/>
      <c r="AT501" s="192" t="s">
        <v>182</v>
      </c>
      <c r="AU501" s="192" t="s">
        <v>82</v>
      </c>
      <c r="AV501" s="15" t="s">
        <v>19</v>
      </c>
      <c r="AW501" s="15" t="s">
        <v>31</v>
      </c>
      <c r="AX501" s="15" t="s">
        <v>75</v>
      </c>
      <c r="AY501" s="192" t="s">
        <v>171</v>
      </c>
    </row>
    <row r="502" spans="2:51" s="12" customFormat="1" x14ac:dyDescent="0.2">
      <c r="B502" s="154"/>
      <c r="D502" s="150" t="s">
        <v>182</v>
      </c>
      <c r="E502" s="155" t="s">
        <v>1</v>
      </c>
      <c r="F502" s="156" t="s">
        <v>1081</v>
      </c>
      <c r="H502" s="157">
        <v>48</v>
      </c>
      <c r="I502" s="158"/>
      <c r="L502" s="154"/>
      <c r="M502" s="159"/>
      <c r="T502" s="160"/>
      <c r="AT502" s="155" t="s">
        <v>182</v>
      </c>
      <c r="AU502" s="155" t="s">
        <v>82</v>
      </c>
      <c r="AV502" s="12" t="s">
        <v>82</v>
      </c>
      <c r="AW502" s="12" t="s">
        <v>31</v>
      </c>
      <c r="AX502" s="12" t="s">
        <v>75</v>
      </c>
      <c r="AY502" s="155" t="s">
        <v>171</v>
      </c>
    </row>
    <row r="503" spans="2:51" s="15" customFormat="1" x14ac:dyDescent="0.2">
      <c r="B503" s="191"/>
      <c r="D503" s="150" t="s">
        <v>182</v>
      </c>
      <c r="E503" s="192" t="s">
        <v>1</v>
      </c>
      <c r="F503" s="193" t="s">
        <v>2250</v>
      </c>
      <c r="H503" s="192" t="s">
        <v>1</v>
      </c>
      <c r="I503" s="194"/>
      <c r="L503" s="191"/>
      <c r="M503" s="195"/>
      <c r="T503" s="196"/>
      <c r="AT503" s="192" t="s">
        <v>182</v>
      </c>
      <c r="AU503" s="192" t="s">
        <v>82</v>
      </c>
      <c r="AV503" s="15" t="s">
        <v>19</v>
      </c>
      <c r="AW503" s="15" t="s">
        <v>31</v>
      </c>
      <c r="AX503" s="15" t="s">
        <v>75</v>
      </c>
      <c r="AY503" s="192" t="s">
        <v>171</v>
      </c>
    </row>
    <row r="504" spans="2:51" s="12" customFormat="1" x14ac:dyDescent="0.2">
      <c r="B504" s="154"/>
      <c r="D504" s="150" t="s">
        <v>182</v>
      </c>
      <c r="E504" s="155" t="s">
        <v>1</v>
      </c>
      <c r="F504" s="156" t="s">
        <v>111</v>
      </c>
      <c r="H504" s="157">
        <v>4</v>
      </c>
      <c r="I504" s="158"/>
      <c r="L504" s="154"/>
      <c r="M504" s="159"/>
      <c r="T504" s="160"/>
      <c r="AT504" s="155" t="s">
        <v>182</v>
      </c>
      <c r="AU504" s="155" t="s">
        <v>82</v>
      </c>
      <c r="AV504" s="12" t="s">
        <v>82</v>
      </c>
      <c r="AW504" s="12" t="s">
        <v>31</v>
      </c>
      <c r="AX504" s="12" t="s">
        <v>75</v>
      </c>
      <c r="AY504" s="155" t="s">
        <v>171</v>
      </c>
    </row>
    <row r="505" spans="2:51" s="15" customFormat="1" x14ac:dyDescent="0.2">
      <c r="B505" s="191"/>
      <c r="D505" s="150" t="s">
        <v>182</v>
      </c>
      <c r="E505" s="192" t="s">
        <v>1</v>
      </c>
      <c r="F505" s="193" t="s">
        <v>2282</v>
      </c>
      <c r="H505" s="192" t="s">
        <v>1</v>
      </c>
      <c r="I505" s="194"/>
      <c r="L505" s="191"/>
      <c r="M505" s="195"/>
      <c r="T505" s="196"/>
      <c r="AT505" s="192" t="s">
        <v>182</v>
      </c>
      <c r="AU505" s="192" t="s">
        <v>82</v>
      </c>
      <c r="AV505" s="15" t="s">
        <v>19</v>
      </c>
      <c r="AW505" s="15" t="s">
        <v>31</v>
      </c>
      <c r="AX505" s="15" t="s">
        <v>75</v>
      </c>
      <c r="AY505" s="192" t="s">
        <v>171</v>
      </c>
    </row>
    <row r="506" spans="2:51" s="12" customFormat="1" x14ac:dyDescent="0.2">
      <c r="B506" s="154"/>
      <c r="D506" s="150" t="s">
        <v>182</v>
      </c>
      <c r="E506" s="155" t="s">
        <v>1</v>
      </c>
      <c r="F506" s="156" t="s">
        <v>262</v>
      </c>
      <c r="H506" s="157">
        <v>14</v>
      </c>
      <c r="I506" s="158"/>
      <c r="L506" s="154"/>
      <c r="M506" s="159"/>
      <c r="T506" s="160"/>
      <c r="AT506" s="155" t="s">
        <v>182</v>
      </c>
      <c r="AU506" s="155" t="s">
        <v>82</v>
      </c>
      <c r="AV506" s="12" t="s">
        <v>82</v>
      </c>
      <c r="AW506" s="12" t="s">
        <v>31</v>
      </c>
      <c r="AX506" s="12" t="s">
        <v>75</v>
      </c>
      <c r="AY506" s="155" t="s">
        <v>171</v>
      </c>
    </row>
    <row r="507" spans="2:51" s="15" customFormat="1" x14ac:dyDescent="0.2">
      <c r="B507" s="191"/>
      <c r="D507" s="150" t="s">
        <v>182</v>
      </c>
      <c r="E507" s="192" t="s">
        <v>1</v>
      </c>
      <c r="F507" s="193" t="s">
        <v>2283</v>
      </c>
      <c r="H507" s="192" t="s">
        <v>1</v>
      </c>
      <c r="I507" s="194"/>
      <c r="L507" s="191"/>
      <c r="M507" s="195"/>
      <c r="T507" s="196"/>
      <c r="AT507" s="192" t="s">
        <v>182</v>
      </c>
      <c r="AU507" s="192" t="s">
        <v>82</v>
      </c>
      <c r="AV507" s="15" t="s">
        <v>19</v>
      </c>
      <c r="AW507" s="15" t="s">
        <v>31</v>
      </c>
      <c r="AX507" s="15" t="s">
        <v>75</v>
      </c>
      <c r="AY507" s="192" t="s">
        <v>171</v>
      </c>
    </row>
    <row r="508" spans="2:51" s="12" customFormat="1" x14ac:dyDescent="0.2">
      <c r="B508" s="154"/>
      <c r="D508" s="150" t="s">
        <v>182</v>
      </c>
      <c r="E508" s="155" t="s">
        <v>1</v>
      </c>
      <c r="F508" s="156" t="s">
        <v>271</v>
      </c>
      <c r="H508" s="157">
        <v>16</v>
      </c>
      <c r="I508" s="158"/>
      <c r="L508" s="154"/>
      <c r="M508" s="159"/>
      <c r="T508" s="160"/>
      <c r="AT508" s="155" t="s">
        <v>182</v>
      </c>
      <c r="AU508" s="155" t="s">
        <v>82</v>
      </c>
      <c r="AV508" s="12" t="s">
        <v>82</v>
      </c>
      <c r="AW508" s="12" t="s">
        <v>31</v>
      </c>
      <c r="AX508" s="12" t="s">
        <v>75</v>
      </c>
      <c r="AY508" s="155" t="s">
        <v>171</v>
      </c>
    </row>
    <row r="509" spans="2:51" s="15" customFormat="1" x14ac:dyDescent="0.2">
      <c r="B509" s="191"/>
      <c r="D509" s="150" t="s">
        <v>182</v>
      </c>
      <c r="E509" s="192" t="s">
        <v>1</v>
      </c>
      <c r="F509" s="193" t="s">
        <v>2284</v>
      </c>
      <c r="H509" s="192" t="s">
        <v>1</v>
      </c>
      <c r="I509" s="194"/>
      <c r="L509" s="191"/>
      <c r="M509" s="195"/>
      <c r="T509" s="196"/>
      <c r="AT509" s="192" t="s">
        <v>182</v>
      </c>
      <c r="AU509" s="192" t="s">
        <v>82</v>
      </c>
      <c r="AV509" s="15" t="s">
        <v>19</v>
      </c>
      <c r="AW509" s="15" t="s">
        <v>31</v>
      </c>
      <c r="AX509" s="15" t="s">
        <v>75</v>
      </c>
      <c r="AY509" s="192" t="s">
        <v>171</v>
      </c>
    </row>
    <row r="510" spans="2:51" s="12" customFormat="1" x14ac:dyDescent="0.2">
      <c r="B510" s="154"/>
      <c r="D510" s="150" t="s">
        <v>182</v>
      </c>
      <c r="E510" s="155" t="s">
        <v>1</v>
      </c>
      <c r="F510" s="156" t="s">
        <v>172</v>
      </c>
      <c r="H510" s="157">
        <v>6</v>
      </c>
      <c r="I510" s="158"/>
      <c r="L510" s="154"/>
      <c r="M510" s="159"/>
      <c r="T510" s="160"/>
      <c r="AT510" s="155" t="s">
        <v>182</v>
      </c>
      <c r="AU510" s="155" t="s">
        <v>82</v>
      </c>
      <c r="AV510" s="12" t="s">
        <v>82</v>
      </c>
      <c r="AW510" s="12" t="s">
        <v>31</v>
      </c>
      <c r="AX510" s="12" t="s">
        <v>75</v>
      </c>
      <c r="AY510" s="155" t="s">
        <v>171</v>
      </c>
    </row>
    <row r="511" spans="2:51" s="15" customFormat="1" x14ac:dyDescent="0.2">
      <c r="B511" s="191"/>
      <c r="D511" s="150" t="s">
        <v>182</v>
      </c>
      <c r="E511" s="192" t="s">
        <v>1</v>
      </c>
      <c r="F511" s="193" t="s">
        <v>2285</v>
      </c>
      <c r="H511" s="192" t="s">
        <v>1</v>
      </c>
      <c r="I511" s="194"/>
      <c r="L511" s="191"/>
      <c r="M511" s="195"/>
      <c r="T511" s="196"/>
      <c r="AT511" s="192" t="s">
        <v>182</v>
      </c>
      <c r="AU511" s="192" t="s">
        <v>82</v>
      </c>
      <c r="AV511" s="15" t="s">
        <v>19</v>
      </c>
      <c r="AW511" s="15" t="s">
        <v>31</v>
      </c>
      <c r="AX511" s="15" t="s">
        <v>75</v>
      </c>
      <c r="AY511" s="192" t="s">
        <v>171</v>
      </c>
    </row>
    <row r="512" spans="2:51" s="12" customFormat="1" x14ac:dyDescent="0.2">
      <c r="B512" s="154"/>
      <c r="D512" s="150" t="s">
        <v>182</v>
      </c>
      <c r="E512" s="155" t="s">
        <v>1</v>
      </c>
      <c r="F512" s="156" t="s">
        <v>344</v>
      </c>
      <c r="H512" s="157">
        <v>24</v>
      </c>
      <c r="I512" s="158"/>
      <c r="L512" s="154"/>
      <c r="M512" s="159"/>
      <c r="T512" s="160"/>
      <c r="AT512" s="155" t="s">
        <v>182</v>
      </c>
      <c r="AU512" s="155" t="s">
        <v>82</v>
      </c>
      <c r="AV512" s="12" t="s">
        <v>82</v>
      </c>
      <c r="AW512" s="12" t="s">
        <v>31</v>
      </c>
      <c r="AX512" s="12" t="s">
        <v>75</v>
      </c>
      <c r="AY512" s="155" t="s">
        <v>171</v>
      </c>
    </row>
    <row r="513" spans="2:65" s="14" customFormat="1" x14ac:dyDescent="0.2">
      <c r="B513" s="178"/>
      <c r="D513" s="150" t="s">
        <v>182</v>
      </c>
      <c r="E513" s="179" t="s">
        <v>1</v>
      </c>
      <c r="F513" s="180" t="s">
        <v>209</v>
      </c>
      <c r="H513" s="181">
        <v>217</v>
      </c>
      <c r="I513" s="182"/>
      <c r="L513" s="178"/>
      <c r="M513" s="183"/>
      <c r="T513" s="184"/>
      <c r="AT513" s="179" t="s">
        <v>182</v>
      </c>
      <c r="AU513" s="179" t="s">
        <v>82</v>
      </c>
      <c r="AV513" s="14" t="s">
        <v>111</v>
      </c>
      <c r="AW513" s="14" t="s">
        <v>31</v>
      </c>
      <c r="AX513" s="14" t="s">
        <v>19</v>
      </c>
      <c r="AY513" s="179" t="s">
        <v>171</v>
      </c>
    </row>
    <row r="514" spans="2:65" s="1" customFormat="1" ht="24.2" customHeight="1" x14ac:dyDescent="0.2">
      <c r="B514" s="32"/>
      <c r="C514" s="168" t="s">
        <v>1060</v>
      </c>
      <c r="D514" s="168" t="s">
        <v>193</v>
      </c>
      <c r="E514" s="169" t="s">
        <v>2286</v>
      </c>
      <c r="F514" s="170" t="s">
        <v>2287</v>
      </c>
      <c r="G514" s="171" t="s">
        <v>202</v>
      </c>
      <c r="H514" s="172">
        <v>238.7</v>
      </c>
      <c r="I514" s="173"/>
      <c r="J514" s="174">
        <f>ROUND(I514*H514,1)</f>
        <v>0</v>
      </c>
      <c r="K514" s="170" t="s">
        <v>178</v>
      </c>
      <c r="L514" s="175"/>
      <c r="M514" s="176" t="s">
        <v>1</v>
      </c>
      <c r="N514" s="177" t="s">
        <v>40</v>
      </c>
      <c r="P514" s="146">
        <f>O514*H514</f>
        <v>0</v>
      </c>
      <c r="Q514" s="146">
        <v>3.82E-3</v>
      </c>
      <c r="R514" s="146">
        <f>Q514*H514</f>
        <v>0.91183399999999992</v>
      </c>
      <c r="S514" s="146">
        <v>0</v>
      </c>
      <c r="T514" s="147">
        <f>S514*H514</f>
        <v>0</v>
      </c>
      <c r="AR514" s="148" t="s">
        <v>196</v>
      </c>
      <c r="AT514" s="148" t="s">
        <v>193</v>
      </c>
      <c r="AU514" s="148" t="s">
        <v>82</v>
      </c>
      <c r="AY514" s="17" t="s">
        <v>171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17" t="s">
        <v>19</v>
      </c>
      <c r="BK514" s="149">
        <f>ROUND(I514*H514,1)</f>
        <v>0</v>
      </c>
      <c r="BL514" s="17" t="s">
        <v>111</v>
      </c>
      <c r="BM514" s="148" t="s">
        <v>2288</v>
      </c>
    </row>
    <row r="515" spans="2:65" s="1" customFormat="1" ht="19.5" x14ac:dyDescent="0.2">
      <c r="B515" s="32"/>
      <c r="D515" s="150" t="s">
        <v>180</v>
      </c>
      <c r="F515" s="151" t="s">
        <v>2287</v>
      </c>
      <c r="I515" s="152"/>
      <c r="L515" s="32"/>
      <c r="M515" s="153"/>
      <c r="T515" s="56"/>
      <c r="AT515" s="17" t="s">
        <v>180</v>
      </c>
      <c r="AU515" s="17" t="s">
        <v>82</v>
      </c>
    </row>
    <row r="516" spans="2:65" s="12" customFormat="1" x14ac:dyDescent="0.2">
      <c r="B516" s="154"/>
      <c r="D516" s="150" t="s">
        <v>182</v>
      </c>
      <c r="F516" s="156" t="s">
        <v>2289</v>
      </c>
      <c r="H516" s="157">
        <v>238.7</v>
      </c>
      <c r="I516" s="158"/>
      <c r="L516" s="154"/>
      <c r="M516" s="159"/>
      <c r="T516" s="160"/>
      <c r="AT516" s="155" t="s">
        <v>182</v>
      </c>
      <c r="AU516" s="155" t="s">
        <v>82</v>
      </c>
      <c r="AV516" s="12" t="s">
        <v>82</v>
      </c>
      <c r="AW516" s="12" t="s">
        <v>4</v>
      </c>
      <c r="AX516" s="12" t="s">
        <v>19</v>
      </c>
      <c r="AY516" s="155" t="s">
        <v>171</v>
      </c>
    </row>
    <row r="517" spans="2:65" s="1" customFormat="1" ht="24.2" customHeight="1" x14ac:dyDescent="0.2">
      <c r="B517" s="32"/>
      <c r="C517" s="137" t="s">
        <v>1064</v>
      </c>
      <c r="D517" s="137" t="s">
        <v>174</v>
      </c>
      <c r="E517" s="138" t="s">
        <v>2290</v>
      </c>
      <c r="F517" s="139" t="s">
        <v>2291</v>
      </c>
      <c r="G517" s="140" t="s">
        <v>202</v>
      </c>
      <c r="H517" s="141">
        <v>99</v>
      </c>
      <c r="I517" s="142"/>
      <c r="J517" s="143">
        <f>ROUND(I517*H517,1)</f>
        <v>0</v>
      </c>
      <c r="K517" s="139" t="s">
        <v>178</v>
      </c>
      <c r="L517" s="32"/>
      <c r="M517" s="144" t="s">
        <v>1</v>
      </c>
      <c r="N517" s="145" t="s">
        <v>40</v>
      </c>
      <c r="P517" s="146">
        <f>O517*H517</f>
        <v>0</v>
      </c>
      <c r="Q517" s="146">
        <v>1.5999999999999999E-5</v>
      </c>
      <c r="R517" s="146">
        <f>Q517*H517</f>
        <v>1.5839999999999999E-3</v>
      </c>
      <c r="S517" s="146">
        <v>0</v>
      </c>
      <c r="T517" s="147">
        <f>S517*H517</f>
        <v>0</v>
      </c>
      <c r="AR517" s="148" t="s">
        <v>111</v>
      </c>
      <c r="AT517" s="148" t="s">
        <v>174</v>
      </c>
      <c r="AU517" s="148" t="s">
        <v>82</v>
      </c>
      <c r="AY517" s="17" t="s">
        <v>171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7" t="s">
        <v>19</v>
      </c>
      <c r="BK517" s="149">
        <f>ROUND(I517*H517,1)</f>
        <v>0</v>
      </c>
      <c r="BL517" s="17" t="s">
        <v>111</v>
      </c>
      <c r="BM517" s="148" t="s">
        <v>2292</v>
      </c>
    </row>
    <row r="518" spans="2:65" s="1" customFormat="1" ht="19.5" x14ac:dyDescent="0.2">
      <c r="B518" s="32"/>
      <c r="D518" s="150" t="s">
        <v>180</v>
      </c>
      <c r="F518" s="151" t="s">
        <v>2293</v>
      </c>
      <c r="I518" s="152"/>
      <c r="L518" s="32"/>
      <c r="M518" s="153"/>
      <c r="T518" s="56"/>
      <c r="AT518" s="17" t="s">
        <v>180</v>
      </c>
      <c r="AU518" s="17" t="s">
        <v>82</v>
      </c>
    </row>
    <row r="519" spans="2:65" s="1" customFormat="1" ht="37.9" customHeight="1" x14ac:dyDescent="0.2">
      <c r="B519" s="32"/>
      <c r="C519" s="137" t="s">
        <v>1068</v>
      </c>
      <c r="D519" s="137" t="s">
        <v>174</v>
      </c>
      <c r="E519" s="138" t="s">
        <v>2294</v>
      </c>
      <c r="F519" s="139" t="s">
        <v>2295</v>
      </c>
      <c r="G519" s="140" t="s">
        <v>202</v>
      </c>
      <c r="H519" s="141">
        <v>11</v>
      </c>
      <c r="I519" s="142"/>
      <c r="J519" s="143">
        <f>ROUND(I519*H519,1)</f>
        <v>0</v>
      </c>
      <c r="K519" s="139" t="s">
        <v>178</v>
      </c>
      <c r="L519" s="32"/>
      <c r="M519" s="144" t="s">
        <v>1</v>
      </c>
      <c r="N519" s="145" t="s">
        <v>40</v>
      </c>
      <c r="P519" s="146">
        <f>O519*H519</f>
        <v>0</v>
      </c>
      <c r="Q519" s="146">
        <v>0</v>
      </c>
      <c r="R519" s="146">
        <f>Q519*H519</f>
        <v>0</v>
      </c>
      <c r="S519" s="146">
        <v>0</v>
      </c>
      <c r="T519" s="147">
        <f>S519*H519</f>
        <v>0</v>
      </c>
      <c r="AR519" s="148" t="s">
        <v>111</v>
      </c>
      <c r="AT519" s="148" t="s">
        <v>174</v>
      </c>
      <c r="AU519" s="148" t="s">
        <v>82</v>
      </c>
      <c r="AY519" s="17" t="s">
        <v>171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7" t="s">
        <v>19</v>
      </c>
      <c r="BK519" s="149">
        <f>ROUND(I519*H519,1)</f>
        <v>0</v>
      </c>
      <c r="BL519" s="17" t="s">
        <v>111</v>
      </c>
      <c r="BM519" s="148" t="s">
        <v>2296</v>
      </c>
    </row>
    <row r="520" spans="2:65" s="1" customFormat="1" ht="29.25" x14ac:dyDescent="0.2">
      <c r="B520" s="32"/>
      <c r="D520" s="150" t="s">
        <v>180</v>
      </c>
      <c r="F520" s="151" t="s">
        <v>2297</v>
      </c>
      <c r="I520" s="152"/>
      <c r="L520" s="32"/>
      <c r="M520" s="153"/>
      <c r="T520" s="56"/>
      <c r="AT520" s="17" t="s">
        <v>180</v>
      </c>
      <c r="AU520" s="17" t="s">
        <v>82</v>
      </c>
    </row>
    <row r="521" spans="2:65" s="1" customFormat="1" ht="24.2" customHeight="1" x14ac:dyDescent="0.2">
      <c r="B521" s="32"/>
      <c r="C521" s="168" t="s">
        <v>1073</v>
      </c>
      <c r="D521" s="168" t="s">
        <v>193</v>
      </c>
      <c r="E521" s="169" t="s">
        <v>2298</v>
      </c>
      <c r="F521" s="170" t="s">
        <v>2299</v>
      </c>
      <c r="G521" s="171" t="s">
        <v>202</v>
      </c>
      <c r="H521" s="172">
        <v>12.1</v>
      </c>
      <c r="I521" s="173"/>
      <c r="J521" s="174">
        <f>ROUND(I521*H521,1)</f>
        <v>0</v>
      </c>
      <c r="K521" s="170" t="s">
        <v>178</v>
      </c>
      <c r="L521" s="175"/>
      <c r="M521" s="176" t="s">
        <v>1</v>
      </c>
      <c r="N521" s="177" t="s">
        <v>40</v>
      </c>
      <c r="P521" s="146">
        <f>O521*H521</f>
        <v>0</v>
      </c>
      <c r="Q521" s="146">
        <v>1.7590000000000001E-2</v>
      </c>
      <c r="R521" s="146">
        <f>Q521*H521</f>
        <v>0.212839</v>
      </c>
      <c r="S521" s="146">
        <v>0</v>
      </c>
      <c r="T521" s="147">
        <f>S521*H521</f>
        <v>0</v>
      </c>
      <c r="AR521" s="148" t="s">
        <v>196</v>
      </c>
      <c r="AT521" s="148" t="s">
        <v>193</v>
      </c>
      <c r="AU521" s="148" t="s">
        <v>82</v>
      </c>
      <c r="AY521" s="17" t="s">
        <v>171</v>
      </c>
      <c r="BE521" s="149">
        <f>IF(N521="základní",J521,0)</f>
        <v>0</v>
      </c>
      <c r="BF521" s="149">
        <f>IF(N521="snížená",J521,0)</f>
        <v>0</v>
      </c>
      <c r="BG521" s="149">
        <f>IF(N521="zákl. přenesená",J521,0)</f>
        <v>0</v>
      </c>
      <c r="BH521" s="149">
        <f>IF(N521="sníž. přenesená",J521,0)</f>
        <v>0</v>
      </c>
      <c r="BI521" s="149">
        <f>IF(N521="nulová",J521,0)</f>
        <v>0</v>
      </c>
      <c r="BJ521" s="17" t="s">
        <v>19</v>
      </c>
      <c r="BK521" s="149">
        <f>ROUND(I521*H521,1)</f>
        <v>0</v>
      </c>
      <c r="BL521" s="17" t="s">
        <v>111</v>
      </c>
      <c r="BM521" s="148" t="s">
        <v>2300</v>
      </c>
    </row>
    <row r="522" spans="2:65" s="1" customFormat="1" ht="19.5" x14ac:dyDescent="0.2">
      <c r="B522" s="32"/>
      <c r="D522" s="150" t="s">
        <v>180</v>
      </c>
      <c r="F522" s="151" t="s">
        <v>2299</v>
      </c>
      <c r="I522" s="152"/>
      <c r="L522" s="32"/>
      <c r="M522" s="153"/>
      <c r="T522" s="56"/>
      <c r="AT522" s="17" t="s">
        <v>180</v>
      </c>
      <c r="AU522" s="17" t="s">
        <v>82</v>
      </c>
    </row>
    <row r="523" spans="2:65" s="12" customFormat="1" x14ac:dyDescent="0.2">
      <c r="B523" s="154"/>
      <c r="D523" s="150" t="s">
        <v>182</v>
      </c>
      <c r="F523" s="156" t="s">
        <v>2301</v>
      </c>
      <c r="H523" s="157">
        <v>12.1</v>
      </c>
      <c r="I523" s="158"/>
      <c r="L523" s="154"/>
      <c r="M523" s="159"/>
      <c r="T523" s="160"/>
      <c r="AT523" s="155" t="s">
        <v>182</v>
      </c>
      <c r="AU523" s="155" t="s">
        <v>82</v>
      </c>
      <c r="AV523" s="12" t="s">
        <v>82</v>
      </c>
      <c r="AW523" s="12" t="s">
        <v>4</v>
      </c>
      <c r="AX523" s="12" t="s">
        <v>19</v>
      </c>
      <c r="AY523" s="155" t="s">
        <v>171</v>
      </c>
    </row>
    <row r="524" spans="2:65" s="1" customFormat="1" ht="24.2" customHeight="1" x14ac:dyDescent="0.2">
      <c r="B524" s="32"/>
      <c r="C524" s="137" t="s">
        <v>1077</v>
      </c>
      <c r="D524" s="137" t="s">
        <v>174</v>
      </c>
      <c r="E524" s="138" t="s">
        <v>2302</v>
      </c>
      <c r="F524" s="139" t="s">
        <v>2303</v>
      </c>
      <c r="G524" s="140" t="s">
        <v>202</v>
      </c>
      <c r="H524" s="141">
        <v>35</v>
      </c>
      <c r="I524" s="142"/>
      <c r="J524" s="143">
        <f>ROUND(I524*H524,1)</f>
        <v>0</v>
      </c>
      <c r="K524" s="139" t="s">
        <v>178</v>
      </c>
      <c r="L524" s="32"/>
      <c r="M524" s="144" t="s">
        <v>1</v>
      </c>
      <c r="N524" s="145" t="s">
        <v>40</v>
      </c>
      <c r="P524" s="146">
        <f>O524*H524</f>
        <v>0</v>
      </c>
      <c r="Q524" s="146">
        <v>6.7000000000000002E-5</v>
      </c>
      <c r="R524" s="146">
        <f>Q524*H524</f>
        <v>2.3449999999999999E-3</v>
      </c>
      <c r="S524" s="146">
        <v>0</v>
      </c>
      <c r="T524" s="147">
        <f>S524*H524</f>
        <v>0</v>
      </c>
      <c r="AR524" s="148" t="s">
        <v>111</v>
      </c>
      <c r="AT524" s="148" t="s">
        <v>174</v>
      </c>
      <c r="AU524" s="148" t="s">
        <v>82</v>
      </c>
      <c r="AY524" s="17" t="s">
        <v>171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19</v>
      </c>
      <c r="BK524" s="149">
        <f>ROUND(I524*H524,1)</f>
        <v>0</v>
      </c>
      <c r="BL524" s="17" t="s">
        <v>111</v>
      </c>
      <c r="BM524" s="148" t="s">
        <v>2304</v>
      </c>
    </row>
    <row r="525" spans="2:65" s="1" customFormat="1" ht="19.5" x14ac:dyDescent="0.2">
      <c r="B525" s="32"/>
      <c r="D525" s="150" t="s">
        <v>180</v>
      </c>
      <c r="F525" s="151" t="s">
        <v>2305</v>
      </c>
      <c r="I525" s="152"/>
      <c r="L525" s="32"/>
      <c r="M525" s="153"/>
      <c r="T525" s="56"/>
      <c r="AT525" s="17" t="s">
        <v>180</v>
      </c>
      <c r="AU525" s="17" t="s">
        <v>82</v>
      </c>
    </row>
    <row r="526" spans="2:65" s="1" customFormat="1" ht="24.2" customHeight="1" x14ac:dyDescent="0.2">
      <c r="B526" s="32"/>
      <c r="C526" s="168" t="s">
        <v>1081</v>
      </c>
      <c r="D526" s="168" t="s">
        <v>193</v>
      </c>
      <c r="E526" s="169" t="s">
        <v>2306</v>
      </c>
      <c r="F526" s="170" t="s">
        <v>2307</v>
      </c>
      <c r="G526" s="171" t="s">
        <v>202</v>
      </c>
      <c r="H526" s="172">
        <v>40.25</v>
      </c>
      <c r="I526" s="173"/>
      <c r="J526" s="174">
        <f>ROUND(I526*H526,1)</f>
        <v>0</v>
      </c>
      <c r="K526" s="170" t="s">
        <v>178</v>
      </c>
      <c r="L526" s="175"/>
      <c r="M526" s="176" t="s">
        <v>1</v>
      </c>
      <c r="N526" s="177" t="s">
        <v>40</v>
      </c>
      <c r="P526" s="146">
        <f>O526*H526</f>
        <v>0</v>
      </c>
      <c r="Q526" s="146">
        <v>0.05</v>
      </c>
      <c r="R526" s="146">
        <f>Q526*H526</f>
        <v>2.0125000000000002</v>
      </c>
      <c r="S526" s="146">
        <v>0</v>
      </c>
      <c r="T526" s="147">
        <f>S526*H526</f>
        <v>0</v>
      </c>
      <c r="AR526" s="148" t="s">
        <v>196</v>
      </c>
      <c r="AT526" s="148" t="s">
        <v>193</v>
      </c>
      <c r="AU526" s="148" t="s">
        <v>82</v>
      </c>
      <c r="AY526" s="17" t="s">
        <v>171</v>
      </c>
      <c r="BE526" s="149">
        <f>IF(N526="základní",J526,0)</f>
        <v>0</v>
      </c>
      <c r="BF526" s="149">
        <f>IF(N526="snížená",J526,0)</f>
        <v>0</v>
      </c>
      <c r="BG526" s="149">
        <f>IF(N526="zákl. přenesená",J526,0)</f>
        <v>0</v>
      </c>
      <c r="BH526" s="149">
        <f>IF(N526="sníž. přenesená",J526,0)</f>
        <v>0</v>
      </c>
      <c r="BI526" s="149">
        <f>IF(N526="nulová",J526,0)</f>
        <v>0</v>
      </c>
      <c r="BJ526" s="17" t="s">
        <v>19</v>
      </c>
      <c r="BK526" s="149">
        <f>ROUND(I526*H526,1)</f>
        <v>0</v>
      </c>
      <c r="BL526" s="17" t="s">
        <v>111</v>
      </c>
      <c r="BM526" s="148" t="s">
        <v>2308</v>
      </c>
    </row>
    <row r="527" spans="2:65" s="1" customFormat="1" x14ac:dyDescent="0.2">
      <c r="B527" s="32"/>
      <c r="D527" s="150" t="s">
        <v>180</v>
      </c>
      <c r="F527" s="151" t="s">
        <v>2307</v>
      </c>
      <c r="I527" s="152"/>
      <c r="L527" s="32"/>
      <c r="M527" s="153"/>
      <c r="T527" s="56"/>
      <c r="AT527" s="17" t="s">
        <v>180</v>
      </c>
      <c r="AU527" s="17" t="s">
        <v>82</v>
      </c>
    </row>
    <row r="528" spans="2:65" s="12" customFormat="1" x14ac:dyDescent="0.2">
      <c r="B528" s="154"/>
      <c r="D528" s="150" t="s">
        <v>182</v>
      </c>
      <c r="F528" s="156" t="s">
        <v>2309</v>
      </c>
      <c r="H528" s="157">
        <v>40.25</v>
      </c>
      <c r="I528" s="158"/>
      <c r="L528" s="154"/>
      <c r="M528" s="159"/>
      <c r="T528" s="160"/>
      <c r="AT528" s="155" t="s">
        <v>182</v>
      </c>
      <c r="AU528" s="155" t="s">
        <v>82</v>
      </c>
      <c r="AV528" s="12" t="s">
        <v>82</v>
      </c>
      <c r="AW528" s="12" t="s">
        <v>4</v>
      </c>
      <c r="AX528" s="12" t="s">
        <v>19</v>
      </c>
      <c r="AY528" s="155" t="s">
        <v>171</v>
      </c>
    </row>
    <row r="529" spans="2:65" s="1" customFormat="1" ht="33" customHeight="1" x14ac:dyDescent="0.2">
      <c r="B529" s="32"/>
      <c r="C529" s="137" t="s">
        <v>1085</v>
      </c>
      <c r="D529" s="137" t="s">
        <v>174</v>
      </c>
      <c r="E529" s="138" t="s">
        <v>2310</v>
      </c>
      <c r="F529" s="139" t="s">
        <v>2311</v>
      </c>
      <c r="G529" s="140" t="s">
        <v>221</v>
      </c>
      <c r="H529" s="141">
        <v>20</v>
      </c>
      <c r="I529" s="142"/>
      <c r="J529" s="143">
        <f>ROUND(I529*H529,1)</f>
        <v>0</v>
      </c>
      <c r="K529" s="139" t="s">
        <v>178</v>
      </c>
      <c r="L529" s="32"/>
      <c r="M529" s="144" t="s">
        <v>1</v>
      </c>
      <c r="N529" s="145" t="s">
        <v>40</v>
      </c>
      <c r="P529" s="146">
        <f>O529*H529</f>
        <v>0</v>
      </c>
      <c r="Q529" s="146">
        <v>8.5000000000000001E-7</v>
      </c>
      <c r="R529" s="146">
        <f>Q529*H529</f>
        <v>1.7E-5</v>
      </c>
      <c r="S529" s="146">
        <v>0</v>
      </c>
      <c r="T529" s="147">
        <f>S529*H529</f>
        <v>0</v>
      </c>
      <c r="AR529" s="148" t="s">
        <v>111</v>
      </c>
      <c r="AT529" s="148" t="s">
        <v>174</v>
      </c>
      <c r="AU529" s="148" t="s">
        <v>82</v>
      </c>
      <c r="AY529" s="17" t="s">
        <v>171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17" t="s">
        <v>19</v>
      </c>
      <c r="BK529" s="149">
        <f>ROUND(I529*H529,1)</f>
        <v>0</v>
      </c>
      <c r="BL529" s="17" t="s">
        <v>111</v>
      </c>
      <c r="BM529" s="148" t="s">
        <v>2312</v>
      </c>
    </row>
    <row r="530" spans="2:65" s="1" customFormat="1" ht="29.25" x14ac:dyDescent="0.2">
      <c r="B530" s="32"/>
      <c r="D530" s="150" t="s">
        <v>180</v>
      </c>
      <c r="F530" s="151" t="s">
        <v>2313</v>
      </c>
      <c r="I530" s="152"/>
      <c r="L530" s="32"/>
      <c r="M530" s="153"/>
      <c r="T530" s="56"/>
      <c r="AT530" s="17" t="s">
        <v>180</v>
      </c>
      <c r="AU530" s="17" t="s">
        <v>82</v>
      </c>
    </row>
    <row r="531" spans="2:65" s="1" customFormat="1" ht="16.5" customHeight="1" x14ac:dyDescent="0.2">
      <c r="B531" s="32"/>
      <c r="C531" s="168" t="s">
        <v>1091</v>
      </c>
      <c r="D531" s="168" t="s">
        <v>193</v>
      </c>
      <c r="E531" s="169" t="s">
        <v>2314</v>
      </c>
      <c r="F531" s="170" t="s">
        <v>2315</v>
      </c>
      <c r="G531" s="171" t="s">
        <v>221</v>
      </c>
      <c r="H531" s="172">
        <v>20</v>
      </c>
      <c r="I531" s="173"/>
      <c r="J531" s="174">
        <f>ROUND(I531*H531,1)</f>
        <v>0</v>
      </c>
      <c r="K531" s="170" t="s">
        <v>178</v>
      </c>
      <c r="L531" s="175"/>
      <c r="M531" s="176" t="s">
        <v>1</v>
      </c>
      <c r="N531" s="177" t="s">
        <v>40</v>
      </c>
      <c r="P531" s="146">
        <f>O531*H531</f>
        <v>0</v>
      </c>
      <c r="Q531" s="146">
        <v>3.5E-4</v>
      </c>
      <c r="R531" s="146">
        <f>Q531*H531</f>
        <v>7.0000000000000001E-3</v>
      </c>
      <c r="S531" s="146">
        <v>0</v>
      </c>
      <c r="T531" s="147">
        <f>S531*H531</f>
        <v>0</v>
      </c>
      <c r="AR531" s="148" t="s">
        <v>196</v>
      </c>
      <c r="AT531" s="148" t="s">
        <v>193</v>
      </c>
      <c r="AU531" s="148" t="s">
        <v>82</v>
      </c>
      <c r="AY531" s="17" t="s">
        <v>171</v>
      </c>
      <c r="BE531" s="149">
        <f>IF(N531="základní",J531,0)</f>
        <v>0</v>
      </c>
      <c r="BF531" s="149">
        <f>IF(N531="snížená",J531,0)</f>
        <v>0</v>
      </c>
      <c r="BG531" s="149">
        <f>IF(N531="zákl. přenesená",J531,0)</f>
        <v>0</v>
      </c>
      <c r="BH531" s="149">
        <f>IF(N531="sníž. přenesená",J531,0)</f>
        <v>0</v>
      </c>
      <c r="BI531" s="149">
        <f>IF(N531="nulová",J531,0)</f>
        <v>0</v>
      </c>
      <c r="BJ531" s="17" t="s">
        <v>19</v>
      </c>
      <c r="BK531" s="149">
        <f>ROUND(I531*H531,1)</f>
        <v>0</v>
      </c>
      <c r="BL531" s="17" t="s">
        <v>111</v>
      </c>
      <c r="BM531" s="148" t="s">
        <v>2316</v>
      </c>
    </row>
    <row r="532" spans="2:65" s="1" customFormat="1" x14ac:dyDescent="0.2">
      <c r="B532" s="32"/>
      <c r="D532" s="150" t="s">
        <v>180</v>
      </c>
      <c r="F532" s="151" t="s">
        <v>2315</v>
      </c>
      <c r="I532" s="152"/>
      <c r="L532" s="32"/>
      <c r="M532" s="153"/>
      <c r="T532" s="56"/>
      <c r="AT532" s="17" t="s">
        <v>180</v>
      </c>
      <c r="AU532" s="17" t="s">
        <v>82</v>
      </c>
    </row>
    <row r="533" spans="2:65" s="12" customFormat="1" x14ac:dyDescent="0.2">
      <c r="B533" s="154"/>
      <c r="D533" s="150" t="s">
        <v>182</v>
      </c>
      <c r="E533" s="155" t="s">
        <v>1</v>
      </c>
      <c r="F533" s="156" t="s">
        <v>2317</v>
      </c>
      <c r="H533" s="157">
        <v>20</v>
      </c>
      <c r="I533" s="158"/>
      <c r="L533" s="154"/>
      <c r="M533" s="159"/>
      <c r="T533" s="160"/>
      <c r="AT533" s="155" t="s">
        <v>182</v>
      </c>
      <c r="AU533" s="155" t="s">
        <v>82</v>
      </c>
      <c r="AV533" s="12" t="s">
        <v>82</v>
      </c>
      <c r="AW533" s="12" t="s">
        <v>31</v>
      </c>
      <c r="AX533" s="12" t="s">
        <v>19</v>
      </c>
      <c r="AY533" s="155" t="s">
        <v>171</v>
      </c>
    </row>
    <row r="534" spans="2:65" s="1" customFormat="1" ht="33" customHeight="1" x14ac:dyDescent="0.2">
      <c r="B534" s="32"/>
      <c r="C534" s="137" t="s">
        <v>1096</v>
      </c>
      <c r="D534" s="137" t="s">
        <v>174</v>
      </c>
      <c r="E534" s="138" t="s">
        <v>2318</v>
      </c>
      <c r="F534" s="139" t="s">
        <v>2319</v>
      </c>
      <c r="G534" s="140" t="s">
        <v>221</v>
      </c>
      <c r="H534" s="141">
        <v>64</v>
      </c>
      <c r="I534" s="142"/>
      <c r="J534" s="143">
        <f>ROUND(I534*H534,1)</f>
        <v>0</v>
      </c>
      <c r="K534" s="139" t="s">
        <v>178</v>
      </c>
      <c r="L534" s="32"/>
      <c r="M534" s="144" t="s">
        <v>1</v>
      </c>
      <c r="N534" s="145" t="s">
        <v>40</v>
      </c>
      <c r="P534" s="146">
        <f>O534*H534</f>
        <v>0</v>
      </c>
      <c r="Q534" s="146">
        <v>1.2500000000000001E-6</v>
      </c>
      <c r="R534" s="146">
        <f>Q534*H534</f>
        <v>8.0000000000000007E-5</v>
      </c>
      <c r="S534" s="146">
        <v>0</v>
      </c>
      <c r="T534" s="147">
        <f>S534*H534</f>
        <v>0</v>
      </c>
      <c r="AR534" s="148" t="s">
        <v>111</v>
      </c>
      <c r="AT534" s="148" t="s">
        <v>174</v>
      </c>
      <c r="AU534" s="148" t="s">
        <v>82</v>
      </c>
      <c r="AY534" s="17" t="s">
        <v>171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7" t="s">
        <v>19</v>
      </c>
      <c r="BK534" s="149">
        <f>ROUND(I534*H534,1)</f>
        <v>0</v>
      </c>
      <c r="BL534" s="17" t="s">
        <v>111</v>
      </c>
      <c r="BM534" s="148" t="s">
        <v>2320</v>
      </c>
    </row>
    <row r="535" spans="2:65" s="1" customFormat="1" ht="29.25" x14ac:dyDescent="0.2">
      <c r="B535" s="32"/>
      <c r="D535" s="150" t="s">
        <v>180</v>
      </c>
      <c r="F535" s="151" t="s">
        <v>2321</v>
      </c>
      <c r="I535" s="152"/>
      <c r="L535" s="32"/>
      <c r="M535" s="153"/>
      <c r="T535" s="56"/>
      <c r="AT535" s="17" t="s">
        <v>180</v>
      </c>
      <c r="AU535" s="17" t="s">
        <v>82</v>
      </c>
    </row>
    <row r="536" spans="2:65" s="1" customFormat="1" ht="16.5" customHeight="1" x14ac:dyDescent="0.2">
      <c r="B536" s="32"/>
      <c r="C536" s="168" t="s">
        <v>1098</v>
      </c>
      <c r="D536" s="168" t="s">
        <v>193</v>
      </c>
      <c r="E536" s="169" t="s">
        <v>2322</v>
      </c>
      <c r="F536" s="170" t="s">
        <v>2323</v>
      </c>
      <c r="G536" s="171" t="s">
        <v>221</v>
      </c>
      <c r="H536" s="172">
        <v>64</v>
      </c>
      <c r="I536" s="173"/>
      <c r="J536" s="174">
        <f>ROUND(I536*H536,1)</f>
        <v>0</v>
      </c>
      <c r="K536" s="170" t="s">
        <v>178</v>
      </c>
      <c r="L536" s="175"/>
      <c r="M536" s="176" t="s">
        <v>1</v>
      </c>
      <c r="N536" s="177" t="s">
        <v>40</v>
      </c>
      <c r="P536" s="146">
        <f>O536*H536</f>
        <v>0</v>
      </c>
      <c r="Q536" s="146">
        <v>6.4999999999999997E-4</v>
      </c>
      <c r="R536" s="146">
        <f>Q536*H536</f>
        <v>4.1599999999999998E-2</v>
      </c>
      <c r="S536" s="146">
        <v>0</v>
      </c>
      <c r="T536" s="147">
        <f>S536*H536</f>
        <v>0</v>
      </c>
      <c r="AR536" s="148" t="s">
        <v>196</v>
      </c>
      <c r="AT536" s="148" t="s">
        <v>193</v>
      </c>
      <c r="AU536" s="148" t="s">
        <v>82</v>
      </c>
      <c r="AY536" s="17" t="s">
        <v>171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7" t="s">
        <v>19</v>
      </c>
      <c r="BK536" s="149">
        <f>ROUND(I536*H536,1)</f>
        <v>0</v>
      </c>
      <c r="BL536" s="17" t="s">
        <v>111</v>
      </c>
      <c r="BM536" s="148" t="s">
        <v>2324</v>
      </c>
    </row>
    <row r="537" spans="2:65" s="1" customFormat="1" x14ac:dyDescent="0.2">
      <c r="B537" s="32"/>
      <c r="D537" s="150" t="s">
        <v>180</v>
      </c>
      <c r="F537" s="151" t="s">
        <v>2323</v>
      </c>
      <c r="I537" s="152"/>
      <c r="L537" s="32"/>
      <c r="M537" s="153"/>
      <c r="T537" s="56"/>
      <c r="AT537" s="17" t="s">
        <v>180</v>
      </c>
      <c r="AU537" s="17" t="s">
        <v>82</v>
      </c>
    </row>
    <row r="538" spans="2:65" s="12" customFormat="1" x14ac:dyDescent="0.2">
      <c r="B538" s="154"/>
      <c r="D538" s="150" t="s">
        <v>182</v>
      </c>
      <c r="E538" s="155" t="s">
        <v>1</v>
      </c>
      <c r="F538" s="156" t="s">
        <v>2325</v>
      </c>
      <c r="H538" s="157">
        <v>64</v>
      </c>
      <c r="I538" s="158"/>
      <c r="L538" s="154"/>
      <c r="M538" s="159"/>
      <c r="T538" s="160"/>
      <c r="AT538" s="155" t="s">
        <v>182</v>
      </c>
      <c r="AU538" s="155" t="s">
        <v>82</v>
      </c>
      <c r="AV538" s="12" t="s">
        <v>82</v>
      </c>
      <c r="AW538" s="12" t="s">
        <v>31</v>
      </c>
      <c r="AX538" s="12" t="s">
        <v>19</v>
      </c>
      <c r="AY538" s="155" t="s">
        <v>171</v>
      </c>
    </row>
    <row r="539" spans="2:65" s="1" customFormat="1" ht="33" customHeight="1" x14ac:dyDescent="0.2">
      <c r="B539" s="32"/>
      <c r="C539" s="137" t="s">
        <v>1103</v>
      </c>
      <c r="D539" s="137" t="s">
        <v>174</v>
      </c>
      <c r="E539" s="138" t="s">
        <v>2326</v>
      </c>
      <c r="F539" s="139" t="s">
        <v>2327</v>
      </c>
      <c r="G539" s="140" t="s">
        <v>221</v>
      </c>
      <c r="H539" s="141">
        <v>6</v>
      </c>
      <c r="I539" s="142"/>
      <c r="J539" s="143">
        <f>ROUND(I539*H539,1)</f>
        <v>0</v>
      </c>
      <c r="K539" s="139" t="s">
        <v>178</v>
      </c>
      <c r="L539" s="32"/>
      <c r="M539" s="144" t="s">
        <v>1</v>
      </c>
      <c r="N539" s="145" t="s">
        <v>40</v>
      </c>
      <c r="P539" s="146">
        <f>O539*H539</f>
        <v>0</v>
      </c>
      <c r="Q539" s="146">
        <v>1.2500000000000001E-6</v>
      </c>
      <c r="R539" s="146">
        <f>Q539*H539</f>
        <v>7.500000000000001E-6</v>
      </c>
      <c r="S539" s="146">
        <v>0</v>
      </c>
      <c r="T539" s="147">
        <f>S539*H539</f>
        <v>0</v>
      </c>
      <c r="AR539" s="148" t="s">
        <v>111</v>
      </c>
      <c r="AT539" s="148" t="s">
        <v>174</v>
      </c>
      <c r="AU539" s="148" t="s">
        <v>82</v>
      </c>
      <c r="AY539" s="17" t="s">
        <v>171</v>
      </c>
      <c r="BE539" s="149">
        <f>IF(N539="základní",J539,0)</f>
        <v>0</v>
      </c>
      <c r="BF539" s="149">
        <f>IF(N539="snížená",J539,0)</f>
        <v>0</v>
      </c>
      <c r="BG539" s="149">
        <f>IF(N539="zákl. přenesená",J539,0)</f>
        <v>0</v>
      </c>
      <c r="BH539" s="149">
        <f>IF(N539="sníž. přenesená",J539,0)</f>
        <v>0</v>
      </c>
      <c r="BI539" s="149">
        <f>IF(N539="nulová",J539,0)</f>
        <v>0</v>
      </c>
      <c r="BJ539" s="17" t="s">
        <v>19</v>
      </c>
      <c r="BK539" s="149">
        <f>ROUND(I539*H539,1)</f>
        <v>0</v>
      </c>
      <c r="BL539" s="17" t="s">
        <v>111</v>
      </c>
      <c r="BM539" s="148" t="s">
        <v>2328</v>
      </c>
    </row>
    <row r="540" spans="2:65" s="1" customFormat="1" ht="19.5" x14ac:dyDescent="0.2">
      <c r="B540" s="32"/>
      <c r="D540" s="150" t="s">
        <v>180</v>
      </c>
      <c r="F540" s="151" t="s">
        <v>2329</v>
      </c>
      <c r="I540" s="152"/>
      <c r="L540" s="32"/>
      <c r="M540" s="153"/>
      <c r="T540" s="56"/>
      <c r="AT540" s="17" t="s">
        <v>180</v>
      </c>
      <c r="AU540" s="17" t="s">
        <v>82</v>
      </c>
    </row>
    <row r="541" spans="2:65" s="1" customFormat="1" ht="24.2" customHeight="1" x14ac:dyDescent="0.2">
      <c r="B541" s="32"/>
      <c r="C541" s="168" t="s">
        <v>1290</v>
      </c>
      <c r="D541" s="168" t="s">
        <v>193</v>
      </c>
      <c r="E541" s="169" t="s">
        <v>2330</v>
      </c>
      <c r="F541" s="170" t="s">
        <v>2331</v>
      </c>
      <c r="G541" s="171" t="s">
        <v>221</v>
      </c>
      <c r="H541" s="172">
        <v>6</v>
      </c>
      <c r="I541" s="173"/>
      <c r="J541" s="174">
        <f>ROUND(I541*H541,1)</f>
        <v>0</v>
      </c>
      <c r="K541" s="170" t="s">
        <v>178</v>
      </c>
      <c r="L541" s="175"/>
      <c r="M541" s="176" t="s">
        <v>1</v>
      </c>
      <c r="N541" s="177" t="s">
        <v>40</v>
      </c>
      <c r="P541" s="146">
        <f>O541*H541</f>
        <v>0</v>
      </c>
      <c r="Q541" s="146">
        <v>2.2000000000000001E-3</v>
      </c>
      <c r="R541" s="146">
        <f>Q541*H541</f>
        <v>1.32E-2</v>
      </c>
      <c r="S541" s="146">
        <v>0</v>
      </c>
      <c r="T541" s="147">
        <f>S541*H541</f>
        <v>0</v>
      </c>
      <c r="AR541" s="148" t="s">
        <v>196</v>
      </c>
      <c r="AT541" s="148" t="s">
        <v>193</v>
      </c>
      <c r="AU541" s="148" t="s">
        <v>82</v>
      </c>
      <c r="AY541" s="17" t="s">
        <v>171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7" t="s">
        <v>19</v>
      </c>
      <c r="BK541" s="149">
        <f>ROUND(I541*H541,1)</f>
        <v>0</v>
      </c>
      <c r="BL541" s="17" t="s">
        <v>111</v>
      </c>
      <c r="BM541" s="148" t="s">
        <v>2332</v>
      </c>
    </row>
    <row r="542" spans="2:65" s="1" customFormat="1" x14ac:dyDescent="0.2">
      <c r="B542" s="32"/>
      <c r="D542" s="150" t="s">
        <v>180</v>
      </c>
      <c r="F542" s="151" t="s">
        <v>2331</v>
      </c>
      <c r="I542" s="152"/>
      <c r="L542" s="32"/>
      <c r="M542" s="153"/>
      <c r="T542" s="56"/>
      <c r="AT542" s="17" t="s">
        <v>180</v>
      </c>
      <c r="AU542" s="17" t="s">
        <v>82</v>
      </c>
    </row>
    <row r="543" spans="2:65" s="12" customFormat="1" x14ac:dyDescent="0.2">
      <c r="B543" s="154"/>
      <c r="D543" s="150" t="s">
        <v>182</v>
      </c>
      <c r="E543" s="155" t="s">
        <v>1</v>
      </c>
      <c r="F543" s="156" t="s">
        <v>1446</v>
      </c>
      <c r="H543" s="157">
        <v>6</v>
      </c>
      <c r="I543" s="158"/>
      <c r="L543" s="154"/>
      <c r="M543" s="159"/>
      <c r="T543" s="160"/>
      <c r="AT543" s="155" t="s">
        <v>182</v>
      </c>
      <c r="AU543" s="155" t="s">
        <v>82</v>
      </c>
      <c r="AV543" s="12" t="s">
        <v>82</v>
      </c>
      <c r="AW543" s="12" t="s">
        <v>31</v>
      </c>
      <c r="AX543" s="12" t="s">
        <v>19</v>
      </c>
      <c r="AY543" s="155" t="s">
        <v>171</v>
      </c>
    </row>
    <row r="544" spans="2:65" s="1" customFormat="1" ht="33" customHeight="1" x14ac:dyDescent="0.2">
      <c r="B544" s="32"/>
      <c r="C544" s="137" t="s">
        <v>1292</v>
      </c>
      <c r="D544" s="137" t="s">
        <v>174</v>
      </c>
      <c r="E544" s="138" t="s">
        <v>2333</v>
      </c>
      <c r="F544" s="139" t="s">
        <v>2334</v>
      </c>
      <c r="G544" s="140" t="s">
        <v>221</v>
      </c>
      <c r="H544" s="141">
        <v>8</v>
      </c>
      <c r="I544" s="142"/>
      <c r="J544" s="143">
        <f>ROUND(I544*H544,1)</f>
        <v>0</v>
      </c>
      <c r="K544" s="139" t="s">
        <v>178</v>
      </c>
      <c r="L544" s="32"/>
      <c r="M544" s="144" t="s">
        <v>1</v>
      </c>
      <c r="N544" s="145" t="s">
        <v>40</v>
      </c>
      <c r="P544" s="146">
        <f>O544*H544</f>
        <v>0</v>
      </c>
      <c r="Q544" s="146">
        <v>1.9E-6</v>
      </c>
      <c r="R544" s="146">
        <f>Q544*H544</f>
        <v>1.52E-5</v>
      </c>
      <c r="S544" s="146">
        <v>0</v>
      </c>
      <c r="T544" s="147">
        <f>S544*H544</f>
        <v>0</v>
      </c>
      <c r="AR544" s="148" t="s">
        <v>111</v>
      </c>
      <c r="AT544" s="148" t="s">
        <v>174</v>
      </c>
      <c r="AU544" s="148" t="s">
        <v>82</v>
      </c>
      <c r="AY544" s="17" t="s">
        <v>171</v>
      </c>
      <c r="BE544" s="149">
        <f>IF(N544="základní",J544,0)</f>
        <v>0</v>
      </c>
      <c r="BF544" s="149">
        <f>IF(N544="snížená",J544,0)</f>
        <v>0</v>
      </c>
      <c r="BG544" s="149">
        <f>IF(N544="zákl. přenesená",J544,0)</f>
        <v>0</v>
      </c>
      <c r="BH544" s="149">
        <f>IF(N544="sníž. přenesená",J544,0)</f>
        <v>0</v>
      </c>
      <c r="BI544" s="149">
        <f>IF(N544="nulová",J544,0)</f>
        <v>0</v>
      </c>
      <c r="BJ544" s="17" t="s">
        <v>19</v>
      </c>
      <c r="BK544" s="149">
        <f>ROUND(I544*H544,1)</f>
        <v>0</v>
      </c>
      <c r="BL544" s="17" t="s">
        <v>111</v>
      </c>
      <c r="BM544" s="148" t="s">
        <v>2335</v>
      </c>
    </row>
    <row r="545" spans="2:65" s="1" customFormat="1" ht="19.5" x14ac:dyDescent="0.2">
      <c r="B545" s="32"/>
      <c r="D545" s="150" t="s">
        <v>180</v>
      </c>
      <c r="F545" s="151" t="s">
        <v>2336</v>
      </c>
      <c r="I545" s="152"/>
      <c r="L545" s="32"/>
      <c r="M545" s="153"/>
      <c r="T545" s="56"/>
      <c r="AT545" s="17" t="s">
        <v>180</v>
      </c>
      <c r="AU545" s="17" t="s">
        <v>82</v>
      </c>
    </row>
    <row r="546" spans="2:65" s="1" customFormat="1" ht="24.2" customHeight="1" x14ac:dyDescent="0.2">
      <c r="B546" s="32"/>
      <c r="C546" s="168" t="s">
        <v>1294</v>
      </c>
      <c r="D546" s="168" t="s">
        <v>193</v>
      </c>
      <c r="E546" s="169" t="s">
        <v>2337</v>
      </c>
      <c r="F546" s="170" t="s">
        <v>2338</v>
      </c>
      <c r="G546" s="171" t="s">
        <v>221</v>
      </c>
      <c r="H546" s="172">
        <v>8</v>
      </c>
      <c r="I546" s="173"/>
      <c r="J546" s="174">
        <f>ROUND(I546*H546,1)</f>
        <v>0</v>
      </c>
      <c r="K546" s="170" t="s">
        <v>178</v>
      </c>
      <c r="L546" s="175"/>
      <c r="M546" s="176" t="s">
        <v>1</v>
      </c>
      <c r="N546" s="177" t="s">
        <v>40</v>
      </c>
      <c r="P546" s="146">
        <f>O546*H546</f>
        <v>0</v>
      </c>
      <c r="Q546" s="146">
        <v>2.8E-3</v>
      </c>
      <c r="R546" s="146">
        <f>Q546*H546</f>
        <v>2.24E-2</v>
      </c>
      <c r="S546" s="146">
        <v>0</v>
      </c>
      <c r="T546" s="147">
        <f>S546*H546</f>
        <v>0</v>
      </c>
      <c r="AR546" s="148" t="s">
        <v>196</v>
      </c>
      <c r="AT546" s="148" t="s">
        <v>193</v>
      </c>
      <c r="AU546" s="148" t="s">
        <v>82</v>
      </c>
      <c r="AY546" s="17" t="s">
        <v>171</v>
      </c>
      <c r="BE546" s="149">
        <f>IF(N546="základní",J546,0)</f>
        <v>0</v>
      </c>
      <c r="BF546" s="149">
        <f>IF(N546="snížená",J546,0)</f>
        <v>0</v>
      </c>
      <c r="BG546" s="149">
        <f>IF(N546="zákl. přenesená",J546,0)</f>
        <v>0</v>
      </c>
      <c r="BH546" s="149">
        <f>IF(N546="sníž. přenesená",J546,0)</f>
        <v>0</v>
      </c>
      <c r="BI546" s="149">
        <f>IF(N546="nulová",J546,0)</f>
        <v>0</v>
      </c>
      <c r="BJ546" s="17" t="s">
        <v>19</v>
      </c>
      <c r="BK546" s="149">
        <f>ROUND(I546*H546,1)</f>
        <v>0</v>
      </c>
      <c r="BL546" s="17" t="s">
        <v>111</v>
      </c>
      <c r="BM546" s="148" t="s">
        <v>2339</v>
      </c>
    </row>
    <row r="547" spans="2:65" s="1" customFormat="1" x14ac:dyDescent="0.2">
      <c r="B547" s="32"/>
      <c r="D547" s="150" t="s">
        <v>180</v>
      </c>
      <c r="F547" s="151" t="s">
        <v>2338</v>
      </c>
      <c r="I547" s="152"/>
      <c r="L547" s="32"/>
      <c r="M547" s="153"/>
      <c r="T547" s="56"/>
      <c r="AT547" s="17" t="s">
        <v>180</v>
      </c>
      <c r="AU547" s="17" t="s">
        <v>82</v>
      </c>
    </row>
    <row r="548" spans="2:65" s="12" customFormat="1" x14ac:dyDescent="0.2">
      <c r="B548" s="154"/>
      <c r="D548" s="150" t="s">
        <v>182</v>
      </c>
      <c r="E548" s="155" t="s">
        <v>1</v>
      </c>
      <c r="F548" s="156" t="s">
        <v>2340</v>
      </c>
      <c r="H548" s="157">
        <v>8</v>
      </c>
      <c r="I548" s="158"/>
      <c r="L548" s="154"/>
      <c r="M548" s="159"/>
      <c r="T548" s="160"/>
      <c r="AT548" s="155" t="s">
        <v>182</v>
      </c>
      <c r="AU548" s="155" t="s">
        <v>82</v>
      </c>
      <c r="AV548" s="12" t="s">
        <v>82</v>
      </c>
      <c r="AW548" s="12" t="s">
        <v>31</v>
      </c>
      <c r="AX548" s="12" t="s">
        <v>19</v>
      </c>
      <c r="AY548" s="155" t="s">
        <v>171</v>
      </c>
    </row>
    <row r="549" spans="2:65" s="1" customFormat="1" ht="33" customHeight="1" x14ac:dyDescent="0.2">
      <c r="B549" s="32"/>
      <c r="C549" s="137" t="s">
        <v>2341</v>
      </c>
      <c r="D549" s="137" t="s">
        <v>174</v>
      </c>
      <c r="E549" s="138" t="s">
        <v>2342</v>
      </c>
      <c r="F549" s="139" t="s">
        <v>2343</v>
      </c>
      <c r="G549" s="140" t="s">
        <v>221</v>
      </c>
      <c r="H549" s="141">
        <v>8</v>
      </c>
      <c r="I549" s="142"/>
      <c r="J549" s="143">
        <f>ROUND(I549*H549,1)</f>
        <v>0</v>
      </c>
      <c r="K549" s="139" t="s">
        <v>178</v>
      </c>
      <c r="L549" s="32"/>
      <c r="M549" s="144" t="s">
        <v>1</v>
      </c>
      <c r="N549" s="145" t="s">
        <v>40</v>
      </c>
      <c r="P549" s="146">
        <f>O549*H549</f>
        <v>0</v>
      </c>
      <c r="Q549" s="146">
        <v>1.9E-6</v>
      </c>
      <c r="R549" s="146">
        <f>Q549*H549</f>
        <v>1.52E-5</v>
      </c>
      <c r="S549" s="146">
        <v>0</v>
      </c>
      <c r="T549" s="147">
        <f>S549*H549</f>
        <v>0</v>
      </c>
      <c r="AR549" s="148" t="s">
        <v>111</v>
      </c>
      <c r="AT549" s="148" t="s">
        <v>174</v>
      </c>
      <c r="AU549" s="148" t="s">
        <v>82</v>
      </c>
      <c r="AY549" s="17" t="s">
        <v>171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19</v>
      </c>
      <c r="BK549" s="149">
        <f>ROUND(I549*H549,1)</f>
        <v>0</v>
      </c>
      <c r="BL549" s="17" t="s">
        <v>111</v>
      </c>
      <c r="BM549" s="148" t="s">
        <v>2344</v>
      </c>
    </row>
    <row r="550" spans="2:65" s="1" customFormat="1" ht="29.25" x14ac:dyDescent="0.2">
      <c r="B550" s="32"/>
      <c r="D550" s="150" t="s">
        <v>180</v>
      </c>
      <c r="F550" s="151" t="s">
        <v>2345</v>
      </c>
      <c r="I550" s="152"/>
      <c r="L550" s="32"/>
      <c r="M550" s="153"/>
      <c r="T550" s="56"/>
      <c r="AT550" s="17" t="s">
        <v>180</v>
      </c>
      <c r="AU550" s="17" t="s">
        <v>82</v>
      </c>
    </row>
    <row r="551" spans="2:65" s="1" customFormat="1" ht="16.5" customHeight="1" x14ac:dyDescent="0.2">
      <c r="B551" s="32"/>
      <c r="C551" s="168" t="s">
        <v>1552</v>
      </c>
      <c r="D551" s="168" t="s">
        <v>193</v>
      </c>
      <c r="E551" s="169" t="s">
        <v>2346</v>
      </c>
      <c r="F551" s="170" t="s">
        <v>2347</v>
      </c>
      <c r="G551" s="171" t="s">
        <v>221</v>
      </c>
      <c r="H551" s="172">
        <v>8</v>
      </c>
      <c r="I551" s="173"/>
      <c r="J551" s="174">
        <f>ROUND(I551*H551,1)</f>
        <v>0</v>
      </c>
      <c r="K551" s="170" t="s">
        <v>178</v>
      </c>
      <c r="L551" s="175"/>
      <c r="M551" s="176" t="s">
        <v>1</v>
      </c>
      <c r="N551" s="177" t="s">
        <v>40</v>
      </c>
      <c r="P551" s="146">
        <f>O551*H551</f>
        <v>0</v>
      </c>
      <c r="Q551" s="146">
        <v>2.5999999999999999E-3</v>
      </c>
      <c r="R551" s="146">
        <f>Q551*H551</f>
        <v>2.0799999999999999E-2</v>
      </c>
      <c r="S551" s="146">
        <v>0</v>
      </c>
      <c r="T551" s="147">
        <f>S551*H551</f>
        <v>0</v>
      </c>
      <c r="AR551" s="148" t="s">
        <v>196</v>
      </c>
      <c r="AT551" s="148" t="s">
        <v>193</v>
      </c>
      <c r="AU551" s="148" t="s">
        <v>82</v>
      </c>
      <c r="AY551" s="17" t="s">
        <v>171</v>
      </c>
      <c r="BE551" s="149">
        <f>IF(N551="základní",J551,0)</f>
        <v>0</v>
      </c>
      <c r="BF551" s="149">
        <f>IF(N551="snížená",J551,0)</f>
        <v>0</v>
      </c>
      <c r="BG551" s="149">
        <f>IF(N551="zákl. přenesená",J551,0)</f>
        <v>0</v>
      </c>
      <c r="BH551" s="149">
        <f>IF(N551="sníž. přenesená",J551,0)</f>
        <v>0</v>
      </c>
      <c r="BI551" s="149">
        <f>IF(N551="nulová",J551,0)</f>
        <v>0</v>
      </c>
      <c r="BJ551" s="17" t="s">
        <v>19</v>
      </c>
      <c r="BK551" s="149">
        <f>ROUND(I551*H551,1)</f>
        <v>0</v>
      </c>
      <c r="BL551" s="17" t="s">
        <v>111</v>
      </c>
      <c r="BM551" s="148" t="s">
        <v>2348</v>
      </c>
    </row>
    <row r="552" spans="2:65" s="1" customFormat="1" x14ac:dyDescent="0.2">
      <c r="B552" s="32"/>
      <c r="D552" s="150" t="s">
        <v>180</v>
      </c>
      <c r="F552" s="151" t="s">
        <v>2347</v>
      </c>
      <c r="I552" s="152"/>
      <c r="L552" s="32"/>
      <c r="M552" s="153"/>
      <c r="T552" s="56"/>
      <c r="AT552" s="17" t="s">
        <v>180</v>
      </c>
      <c r="AU552" s="17" t="s">
        <v>82</v>
      </c>
    </row>
    <row r="553" spans="2:65" s="12" customFormat="1" x14ac:dyDescent="0.2">
      <c r="B553" s="154"/>
      <c r="D553" s="150" t="s">
        <v>182</v>
      </c>
      <c r="E553" s="155" t="s">
        <v>1</v>
      </c>
      <c r="F553" s="156" t="s">
        <v>2349</v>
      </c>
      <c r="H553" s="157">
        <v>8</v>
      </c>
      <c r="I553" s="158"/>
      <c r="L553" s="154"/>
      <c r="M553" s="159"/>
      <c r="T553" s="160"/>
      <c r="AT553" s="155" t="s">
        <v>182</v>
      </c>
      <c r="AU553" s="155" t="s">
        <v>82</v>
      </c>
      <c r="AV553" s="12" t="s">
        <v>82</v>
      </c>
      <c r="AW553" s="12" t="s">
        <v>31</v>
      </c>
      <c r="AX553" s="12" t="s">
        <v>19</v>
      </c>
      <c r="AY553" s="155" t="s">
        <v>171</v>
      </c>
    </row>
    <row r="554" spans="2:65" s="1" customFormat="1" ht="16.5" customHeight="1" x14ac:dyDescent="0.2">
      <c r="B554" s="32"/>
      <c r="C554" s="137" t="s">
        <v>2350</v>
      </c>
      <c r="D554" s="137" t="s">
        <v>174</v>
      </c>
      <c r="E554" s="138" t="s">
        <v>2351</v>
      </c>
      <c r="F554" s="139" t="s">
        <v>2352</v>
      </c>
      <c r="G554" s="140" t="s">
        <v>202</v>
      </c>
      <c r="H554" s="141">
        <v>104</v>
      </c>
      <c r="I554" s="142"/>
      <c r="J554" s="143">
        <f>ROUND(I554*H554,1)</f>
        <v>0</v>
      </c>
      <c r="K554" s="139" t="s">
        <v>178</v>
      </c>
      <c r="L554" s="32"/>
      <c r="M554" s="144" t="s">
        <v>1</v>
      </c>
      <c r="N554" s="145" t="s">
        <v>40</v>
      </c>
      <c r="P554" s="146">
        <f>O554*H554</f>
        <v>0</v>
      </c>
      <c r="Q554" s="146">
        <v>0</v>
      </c>
      <c r="R554" s="146">
        <f>Q554*H554</f>
        <v>0</v>
      </c>
      <c r="S554" s="146">
        <v>0</v>
      </c>
      <c r="T554" s="147">
        <f>S554*H554</f>
        <v>0</v>
      </c>
      <c r="AR554" s="148" t="s">
        <v>111</v>
      </c>
      <c r="AT554" s="148" t="s">
        <v>174</v>
      </c>
      <c r="AU554" s="148" t="s">
        <v>82</v>
      </c>
      <c r="AY554" s="17" t="s">
        <v>171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7" t="s">
        <v>19</v>
      </c>
      <c r="BK554" s="149">
        <f>ROUND(I554*H554,1)</f>
        <v>0</v>
      </c>
      <c r="BL554" s="17" t="s">
        <v>111</v>
      </c>
      <c r="BM554" s="148" t="s">
        <v>2353</v>
      </c>
    </row>
    <row r="555" spans="2:65" s="1" customFormat="1" x14ac:dyDescent="0.2">
      <c r="B555" s="32"/>
      <c r="D555" s="150" t="s">
        <v>180</v>
      </c>
      <c r="F555" s="151" t="s">
        <v>2354</v>
      </c>
      <c r="I555" s="152"/>
      <c r="L555" s="32"/>
      <c r="M555" s="153"/>
      <c r="T555" s="56"/>
      <c r="AT555" s="17" t="s">
        <v>180</v>
      </c>
      <c r="AU555" s="17" t="s">
        <v>82</v>
      </c>
    </row>
    <row r="556" spans="2:65" s="1" customFormat="1" ht="24.2" customHeight="1" x14ac:dyDescent="0.2">
      <c r="B556" s="32"/>
      <c r="C556" s="137" t="s">
        <v>1555</v>
      </c>
      <c r="D556" s="137" t="s">
        <v>174</v>
      </c>
      <c r="E556" s="138" t="s">
        <v>2355</v>
      </c>
      <c r="F556" s="139" t="s">
        <v>2356</v>
      </c>
      <c r="G556" s="140" t="s">
        <v>202</v>
      </c>
      <c r="H556" s="141">
        <v>580</v>
      </c>
      <c r="I556" s="142"/>
      <c r="J556" s="143">
        <f>ROUND(I556*H556,1)</f>
        <v>0</v>
      </c>
      <c r="K556" s="139" t="s">
        <v>178</v>
      </c>
      <c r="L556" s="32"/>
      <c r="M556" s="144" t="s">
        <v>1</v>
      </c>
      <c r="N556" s="145" t="s">
        <v>40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111</v>
      </c>
      <c r="AT556" s="148" t="s">
        <v>174</v>
      </c>
      <c r="AU556" s="148" t="s">
        <v>82</v>
      </c>
      <c r="AY556" s="17" t="s">
        <v>171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19</v>
      </c>
      <c r="BK556" s="149">
        <f>ROUND(I556*H556,1)</f>
        <v>0</v>
      </c>
      <c r="BL556" s="17" t="s">
        <v>111</v>
      </c>
      <c r="BM556" s="148" t="s">
        <v>2357</v>
      </c>
    </row>
    <row r="557" spans="2:65" s="1" customFormat="1" x14ac:dyDescent="0.2">
      <c r="B557" s="32"/>
      <c r="D557" s="150" t="s">
        <v>180</v>
      </c>
      <c r="F557" s="151" t="s">
        <v>2358</v>
      </c>
      <c r="I557" s="152"/>
      <c r="L557" s="32"/>
      <c r="M557" s="153"/>
      <c r="T557" s="56"/>
      <c r="AT557" s="17" t="s">
        <v>180</v>
      </c>
      <c r="AU557" s="17" t="s">
        <v>82</v>
      </c>
    </row>
    <row r="558" spans="2:65" s="1" customFormat="1" ht="24.2" customHeight="1" x14ac:dyDescent="0.2">
      <c r="B558" s="32"/>
      <c r="C558" s="137" t="s">
        <v>2359</v>
      </c>
      <c r="D558" s="137" t="s">
        <v>174</v>
      </c>
      <c r="E558" s="138" t="s">
        <v>2360</v>
      </c>
      <c r="F558" s="139" t="s">
        <v>2361</v>
      </c>
      <c r="G558" s="140" t="s">
        <v>221</v>
      </c>
      <c r="H558" s="141">
        <v>1</v>
      </c>
      <c r="I558" s="142"/>
      <c r="J558" s="143">
        <f>ROUND(I558*H558,1)</f>
        <v>0</v>
      </c>
      <c r="K558" s="139" t="s">
        <v>178</v>
      </c>
      <c r="L558" s="32"/>
      <c r="M558" s="144" t="s">
        <v>1</v>
      </c>
      <c r="N558" s="145" t="s">
        <v>40</v>
      </c>
      <c r="P558" s="146">
        <f>O558*H558</f>
        <v>0</v>
      </c>
      <c r="Q558" s="146">
        <v>5.8034299999999997E-2</v>
      </c>
      <c r="R558" s="146">
        <f>Q558*H558</f>
        <v>5.8034299999999997E-2</v>
      </c>
      <c r="S558" s="146">
        <v>0</v>
      </c>
      <c r="T558" s="147">
        <f>S558*H558</f>
        <v>0</v>
      </c>
      <c r="AR558" s="148" t="s">
        <v>111</v>
      </c>
      <c r="AT558" s="148" t="s">
        <v>174</v>
      </c>
      <c r="AU558" s="148" t="s">
        <v>82</v>
      </c>
      <c r="AY558" s="17" t="s">
        <v>171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7" t="s">
        <v>19</v>
      </c>
      <c r="BK558" s="149">
        <f>ROUND(I558*H558,1)</f>
        <v>0</v>
      </c>
      <c r="BL558" s="17" t="s">
        <v>111</v>
      </c>
      <c r="BM558" s="148" t="s">
        <v>2362</v>
      </c>
    </row>
    <row r="559" spans="2:65" s="1" customFormat="1" ht="29.25" x14ac:dyDescent="0.2">
      <c r="B559" s="32"/>
      <c r="D559" s="150" t="s">
        <v>180</v>
      </c>
      <c r="F559" s="151" t="s">
        <v>2363</v>
      </c>
      <c r="I559" s="152"/>
      <c r="L559" s="32"/>
      <c r="M559" s="153"/>
      <c r="T559" s="56"/>
      <c r="AT559" s="17" t="s">
        <v>180</v>
      </c>
      <c r="AU559" s="17" t="s">
        <v>82</v>
      </c>
    </row>
    <row r="560" spans="2:65" s="1" customFormat="1" ht="24.2" customHeight="1" x14ac:dyDescent="0.2">
      <c r="B560" s="32"/>
      <c r="C560" s="137" t="s">
        <v>1557</v>
      </c>
      <c r="D560" s="137" t="s">
        <v>174</v>
      </c>
      <c r="E560" s="138" t="s">
        <v>2364</v>
      </c>
      <c r="F560" s="139" t="s">
        <v>2365</v>
      </c>
      <c r="G560" s="140" t="s">
        <v>221</v>
      </c>
      <c r="H560" s="141">
        <v>1</v>
      </c>
      <c r="I560" s="142"/>
      <c r="J560" s="143">
        <f>ROUND(I560*H560,1)</f>
        <v>0</v>
      </c>
      <c r="K560" s="139" t="s">
        <v>178</v>
      </c>
      <c r="L560" s="32"/>
      <c r="M560" s="144" t="s">
        <v>1</v>
      </c>
      <c r="N560" s="145" t="s">
        <v>40</v>
      </c>
      <c r="P560" s="146">
        <f>O560*H560</f>
        <v>0</v>
      </c>
      <c r="Q560" s="146">
        <v>6.4508899999999994E-2</v>
      </c>
      <c r="R560" s="146">
        <f>Q560*H560</f>
        <v>6.4508899999999994E-2</v>
      </c>
      <c r="S560" s="146">
        <v>0</v>
      </c>
      <c r="T560" s="147">
        <f>S560*H560</f>
        <v>0</v>
      </c>
      <c r="AR560" s="148" t="s">
        <v>111</v>
      </c>
      <c r="AT560" s="148" t="s">
        <v>174</v>
      </c>
      <c r="AU560" s="148" t="s">
        <v>82</v>
      </c>
      <c r="AY560" s="17" t="s">
        <v>171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19</v>
      </c>
      <c r="BK560" s="149">
        <f>ROUND(I560*H560,1)</f>
        <v>0</v>
      </c>
      <c r="BL560" s="17" t="s">
        <v>111</v>
      </c>
      <c r="BM560" s="148" t="s">
        <v>2366</v>
      </c>
    </row>
    <row r="561" spans="2:65" s="1" customFormat="1" ht="29.25" x14ac:dyDescent="0.2">
      <c r="B561" s="32"/>
      <c r="D561" s="150" t="s">
        <v>180</v>
      </c>
      <c r="F561" s="151" t="s">
        <v>2367</v>
      </c>
      <c r="I561" s="152"/>
      <c r="L561" s="32"/>
      <c r="M561" s="153"/>
      <c r="T561" s="56"/>
      <c r="AT561" s="17" t="s">
        <v>180</v>
      </c>
      <c r="AU561" s="17" t="s">
        <v>82</v>
      </c>
    </row>
    <row r="562" spans="2:65" s="1" customFormat="1" ht="33" customHeight="1" x14ac:dyDescent="0.2">
      <c r="B562" s="32"/>
      <c r="C562" s="137" t="s">
        <v>2368</v>
      </c>
      <c r="D562" s="137" t="s">
        <v>174</v>
      </c>
      <c r="E562" s="138" t="s">
        <v>1339</v>
      </c>
      <c r="F562" s="139" t="s">
        <v>1340</v>
      </c>
      <c r="G562" s="140" t="s">
        <v>221</v>
      </c>
      <c r="H562" s="141">
        <v>1</v>
      </c>
      <c r="I562" s="142"/>
      <c r="J562" s="143">
        <f>ROUND(I562*H562,1)</f>
        <v>0</v>
      </c>
      <c r="K562" s="139" t="s">
        <v>178</v>
      </c>
      <c r="L562" s="32"/>
      <c r="M562" s="144" t="s">
        <v>1</v>
      </c>
      <c r="N562" s="145" t="s">
        <v>40</v>
      </c>
      <c r="P562" s="146">
        <f>O562*H562</f>
        <v>0</v>
      </c>
      <c r="Q562" s="146">
        <v>1.515E-2</v>
      </c>
      <c r="R562" s="146">
        <f>Q562*H562</f>
        <v>1.515E-2</v>
      </c>
      <c r="S562" s="146">
        <v>0</v>
      </c>
      <c r="T562" s="147">
        <f>S562*H562</f>
        <v>0</v>
      </c>
      <c r="AR562" s="148" t="s">
        <v>111</v>
      </c>
      <c r="AT562" s="148" t="s">
        <v>174</v>
      </c>
      <c r="AU562" s="148" t="s">
        <v>82</v>
      </c>
      <c r="AY562" s="17" t="s">
        <v>171</v>
      </c>
      <c r="BE562" s="149">
        <f>IF(N562="základní",J562,0)</f>
        <v>0</v>
      </c>
      <c r="BF562" s="149">
        <f>IF(N562="snížená",J562,0)</f>
        <v>0</v>
      </c>
      <c r="BG562" s="149">
        <f>IF(N562="zákl. přenesená",J562,0)</f>
        <v>0</v>
      </c>
      <c r="BH562" s="149">
        <f>IF(N562="sníž. přenesená",J562,0)</f>
        <v>0</v>
      </c>
      <c r="BI562" s="149">
        <f>IF(N562="nulová",J562,0)</f>
        <v>0</v>
      </c>
      <c r="BJ562" s="17" t="s">
        <v>19</v>
      </c>
      <c r="BK562" s="149">
        <f>ROUND(I562*H562,1)</f>
        <v>0</v>
      </c>
      <c r="BL562" s="17" t="s">
        <v>111</v>
      </c>
      <c r="BM562" s="148" t="s">
        <v>2369</v>
      </c>
    </row>
    <row r="563" spans="2:65" s="1" customFormat="1" ht="19.5" x14ac:dyDescent="0.2">
      <c r="B563" s="32"/>
      <c r="D563" s="150" t="s">
        <v>180</v>
      </c>
      <c r="F563" s="151" t="s">
        <v>1342</v>
      </c>
      <c r="I563" s="152"/>
      <c r="L563" s="32"/>
      <c r="M563" s="153"/>
      <c r="T563" s="56"/>
      <c r="AT563" s="17" t="s">
        <v>180</v>
      </c>
      <c r="AU563" s="17" t="s">
        <v>82</v>
      </c>
    </row>
    <row r="564" spans="2:65" s="1" customFormat="1" ht="33" customHeight="1" x14ac:dyDescent="0.2">
      <c r="B564" s="32"/>
      <c r="C564" s="137" t="s">
        <v>1559</v>
      </c>
      <c r="D564" s="137" t="s">
        <v>174</v>
      </c>
      <c r="E564" s="138" t="s">
        <v>2370</v>
      </c>
      <c r="F564" s="139" t="s">
        <v>2371</v>
      </c>
      <c r="G564" s="140" t="s">
        <v>221</v>
      </c>
      <c r="H564" s="141">
        <v>1</v>
      </c>
      <c r="I564" s="142"/>
      <c r="J564" s="143">
        <f>ROUND(I564*H564,1)</f>
        <v>0</v>
      </c>
      <c r="K564" s="139" t="s">
        <v>178</v>
      </c>
      <c r="L564" s="32"/>
      <c r="M564" s="144" t="s">
        <v>1</v>
      </c>
      <c r="N564" s="145" t="s">
        <v>40</v>
      </c>
      <c r="P564" s="146">
        <f>O564*H564</f>
        <v>0</v>
      </c>
      <c r="Q564" s="146">
        <v>2.2747725E-2</v>
      </c>
      <c r="R564" s="146">
        <f>Q564*H564</f>
        <v>2.2747725E-2</v>
      </c>
      <c r="S564" s="146">
        <v>0</v>
      </c>
      <c r="T564" s="147">
        <f>S564*H564</f>
        <v>0</v>
      </c>
      <c r="AR564" s="148" t="s">
        <v>111</v>
      </c>
      <c r="AT564" s="148" t="s">
        <v>174</v>
      </c>
      <c r="AU564" s="148" t="s">
        <v>82</v>
      </c>
      <c r="AY564" s="17" t="s">
        <v>171</v>
      </c>
      <c r="BE564" s="149">
        <f>IF(N564="základní",J564,0)</f>
        <v>0</v>
      </c>
      <c r="BF564" s="149">
        <f>IF(N564="snížená",J564,0)</f>
        <v>0</v>
      </c>
      <c r="BG564" s="149">
        <f>IF(N564="zákl. přenesená",J564,0)</f>
        <v>0</v>
      </c>
      <c r="BH564" s="149">
        <f>IF(N564="sníž. přenesená",J564,0)</f>
        <v>0</v>
      </c>
      <c r="BI564" s="149">
        <f>IF(N564="nulová",J564,0)</f>
        <v>0</v>
      </c>
      <c r="BJ564" s="17" t="s">
        <v>19</v>
      </c>
      <c r="BK564" s="149">
        <f>ROUND(I564*H564,1)</f>
        <v>0</v>
      </c>
      <c r="BL564" s="17" t="s">
        <v>111</v>
      </c>
      <c r="BM564" s="148" t="s">
        <v>2372</v>
      </c>
    </row>
    <row r="565" spans="2:65" s="1" customFormat="1" ht="19.5" x14ac:dyDescent="0.2">
      <c r="B565" s="32"/>
      <c r="D565" s="150" t="s">
        <v>180</v>
      </c>
      <c r="F565" s="151" t="s">
        <v>2373</v>
      </c>
      <c r="I565" s="152"/>
      <c r="L565" s="32"/>
      <c r="M565" s="153"/>
      <c r="T565" s="56"/>
      <c r="AT565" s="17" t="s">
        <v>180</v>
      </c>
      <c r="AU565" s="17" t="s">
        <v>82</v>
      </c>
    </row>
    <row r="566" spans="2:65" s="1" customFormat="1" ht="33" customHeight="1" x14ac:dyDescent="0.2">
      <c r="B566" s="32"/>
      <c r="C566" s="137" t="s">
        <v>2374</v>
      </c>
      <c r="D566" s="137" t="s">
        <v>174</v>
      </c>
      <c r="E566" s="138" t="s">
        <v>2370</v>
      </c>
      <c r="F566" s="139" t="s">
        <v>2371</v>
      </c>
      <c r="G566" s="140" t="s">
        <v>221</v>
      </c>
      <c r="H566" s="141">
        <v>2</v>
      </c>
      <c r="I566" s="142"/>
      <c r="J566" s="143">
        <f>ROUND(I566*H566,1)</f>
        <v>0</v>
      </c>
      <c r="K566" s="139" t="s">
        <v>178</v>
      </c>
      <c r="L566" s="32"/>
      <c r="M566" s="144" t="s">
        <v>1</v>
      </c>
      <c r="N566" s="145" t="s">
        <v>40</v>
      </c>
      <c r="P566" s="146">
        <f>O566*H566</f>
        <v>0</v>
      </c>
      <c r="Q566" s="146">
        <v>2.2747725E-2</v>
      </c>
      <c r="R566" s="146">
        <f>Q566*H566</f>
        <v>4.549545E-2</v>
      </c>
      <c r="S566" s="146">
        <v>0</v>
      </c>
      <c r="T566" s="147">
        <f>S566*H566</f>
        <v>0</v>
      </c>
      <c r="AR566" s="148" t="s">
        <v>111</v>
      </c>
      <c r="AT566" s="148" t="s">
        <v>174</v>
      </c>
      <c r="AU566" s="148" t="s">
        <v>82</v>
      </c>
      <c r="AY566" s="17" t="s">
        <v>171</v>
      </c>
      <c r="BE566" s="149">
        <f>IF(N566="základní",J566,0)</f>
        <v>0</v>
      </c>
      <c r="BF566" s="149">
        <f>IF(N566="snížená",J566,0)</f>
        <v>0</v>
      </c>
      <c r="BG566" s="149">
        <f>IF(N566="zákl. přenesená",J566,0)</f>
        <v>0</v>
      </c>
      <c r="BH566" s="149">
        <f>IF(N566="sníž. přenesená",J566,0)</f>
        <v>0</v>
      </c>
      <c r="BI566" s="149">
        <f>IF(N566="nulová",J566,0)</f>
        <v>0</v>
      </c>
      <c r="BJ566" s="17" t="s">
        <v>19</v>
      </c>
      <c r="BK566" s="149">
        <f>ROUND(I566*H566,1)</f>
        <v>0</v>
      </c>
      <c r="BL566" s="17" t="s">
        <v>111</v>
      </c>
      <c r="BM566" s="148" t="s">
        <v>2375</v>
      </c>
    </row>
    <row r="567" spans="2:65" s="1" customFormat="1" ht="19.5" x14ac:dyDescent="0.2">
      <c r="B567" s="32"/>
      <c r="D567" s="150" t="s">
        <v>180</v>
      </c>
      <c r="F567" s="151" t="s">
        <v>2373</v>
      </c>
      <c r="I567" s="152"/>
      <c r="L567" s="32"/>
      <c r="M567" s="153"/>
      <c r="T567" s="56"/>
      <c r="AT567" s="17" t="s">
        <v>180</v>
      </c>
      <c r="AU567" s="17" t="s">
        <v>82</v>
      </c>
    </row>
    <row r="568" spans="2:65" s="1" customFormat="1" ht="24.2" customHeight="1" x14ac:dyDescent="0.2">
      <c r="B568" s="32"/>
      <c r="C568" s="137" t="s">
        <v>1560</v>
      </c>
      <c r="D568" s="137" t="s">
        <v>174</v>
      </c>
      <c r="E568" s="138" t="s">
        <v>1347</v>
      </c>
      <c r="F568" s="139" t="s">
        <v>1348</v>
      </c>
      <c r="G568" s="140" t="s">
        <v>221</v>
      </c>
      <c r="H568" s="141">
        <v>2</v>
      </c>
      <c r="I568" s="142"/>
      <c r="J568" s="143">
        <f>ROUND(I568*H568,1)</f>
        <v>0</v>
      </c>
      <c r="K568" s="139" t="s">
        <v>178</v>
      </c>
      <c r="L568" s="32"/>
      <c r="M568" s="144" t="s">
        <v>1</v>
      </c>
      <c r="N568" s="145" t="s">
        <v>40</v>
      </c>
      <c r="P568" s="146">
        <f>O568*H568</f>
        <v>0</v>
      </c>
      <c r="Q568" s="146">
        <v>0</v>
      </c>
      <c r="R568" s="146">
        <f>Q568*H568</f>
        <v>0</v>
      </c>
      <c r="S568" s="146">
        <v>0</v>
      </c>
      <c r="T568" s="147">
        <f>S568*H568</f>
        <v>0</v>
      </c>
      <c r="AR568" s="148" t="s">
        <v>111</v>
      </c>
      <c r="AT568" s="148" t="s">
        <v>174</v>
      </c>
      <c r="AU568" s="148" t="s">
        <v>82</v>
      </c>
      <c r="AY568" s="17" t="s">
        <v>171</v>
      </c>
      <c r="BE568" s="149">
        <f>IF(N568="základní",J568,0)</f>
        <v>0</v>
      </c>
      <c r="BF568" s="149">
        <f>IF(N568="snížená",J568,0)</f>
        <v>0</v>
      </c>
      <c r="BG568" s="149">
        <f>IF(N568="zákl. přenesená",J568,0)</f>
        <v>0</v>
      </c>
      <c r="BH568" s="149">
        <f>IF(N568="sníž. přenesená",J568,0)</f>
        <v>0</v>
      </c>
      <c r="BI568" s="149">
        <f>IF(N568="nulová",J568,0)</f>
        <v>0</v>
      </c>
      <c r="BJ568" s="17" t="s">
        <v>19</v>
      </c>
      <c r="BK568" s="149">
        <f>ROUND(I568*H568,1)</f>
        <v>0</v>
      </c>
      <c r="BL568" s="17" t="s">
        <v>111</v>
      </c>
      <c r="BM568" s="148" t="s">
        <v>2376</v>
      </c>
    </row>
    <row r="569" spans="2:65" s="1" customFormat="1" ht="29.25" x14ac:dyDescent="0.2">
      <c r="B569" s="32"/>
      <c r="D569" s="150" t="s">
        <v>180</v>
      </c>
      <c r="F569" s="151" t="s">
        <v>1350</v>
      </c>
      <c r="I569" s="152"/>
      <c r="L569" s="32"/>
      <c r="M569" s="153"/>
      <c r="T569" s="56"/>
      <c r="AT569" s="17" t="s">
        <v>180</v>
      </c>
      <c r="AU569" s="17" t="s">
        <v>82</v>
      </c>
    </row>
    <row r="570" spans="2:65" s="1" customFormat="1" ht="33" customHeight="1" x14ac:dyDescent="0.2">
      <c r="B570" s="32"/>
      <c r="C570" s="137" t="s">
        <v>2377</v>
      </c>
      <c r="D570" s="137" t="s">
        <v>174</v>
      </c>
      <c r="E570" s="138" t="s">
        <v>2378</v>
      </c>
      <c r="F570" s="139" t="s">
        <v>2379</v>
      </c>
      <c r="G570" s="140" t="s">
        <v>221</v>
      </c>
      <c r="H570" s="141">
        <v>2</v>
      </c>
      <c r="I570" s="142"/>
      <c r="J570" s="143">
        <f>ROUND(I570*H570,1)</f>
        <v>0</v>
      </c>
      <c r="K570" s="139" t="s">
        <v>178</v>
      </c>
      <c r="L570" s="32"/>
      <c r="M570" s="144" t="s">
        <v>1</v>
      </c>
      <c r="N570" s="145" t="s">
        <v>40</v>
      </c>
      <c r="P570" s="146">
        <f>O570*H570</f>
        <v>0</v>
      </c>
      <c r="Q570" s="146">
        <v>0.15251000000000001</v>
      </c>
      <c r="R570" s="146">
        <f>Q570*H570</f>
        <v>0.30502000000000001</v>
      </c>
      <c r="S570" s="146">
        <v>0</v>
      </c>
      <c r="T570" s="147">
        <f>S570*H570</f>
        <v>0</v>
      </c>
      <c r="AR570" s="148" t="s">
        <v>111</v>
      </c>
      <c r="AT570" s="148" t="s">
        <v>174</v>
      </c>
      <c r="AU570" s="148" t="s">
        <v>82</v>
      </c>
      <c r="AY570" s="17" t="s">
        <v>171</v>
      </c>
      <c r="BE570" s="149">
        <f>IF(N570="základní",J570,0)</f>
        <v>0</v>
      </c>
      <c r="BF570" s="149">
        <f>IF(N570="snížená",J570,0)</f>
        <v>0</v>
      </c>
      <c r="BG570" s="149">
        <f>IF(N570="zákl. přenesená",J570,0)</f>
        <v>0</v>
      </c>
      <c r="BH570" s="149">
        <f>IF(N570="sníž. přenesená",J570,0)</f>
        <v>0</v>
      </c>
      <c r="BI570" s="149">
        <f>IF(N570="nulová",J570,0)</f>
        <v>0</v>
      </c>
      <c r="BJ570" s="17" t="s">
        <v>19</v>
      </c>
      <c r="BK570" s="149">
        <f>ROUND(I570*H570,1)</f>
        <v>0</v>
      </c>
      <c r="BL570" s="17" t="s">
        <v>111</v>
      </c>
      <c r="BM570" s="148" t="s">
        <v>2380</v>
      </c>
    </row>
    <row r="571" spans="2:65" s="1" customFormat="1" ht="29.25" x14ac:dyDescent="0.2">
      <c r="B571" s="32"/>
      <c r="D571" s="150" t="s">
        <v>180</v>
      </c>
      <c r="F571" s="151" t="s">
        <v>2381</v>
      </c>
      <c r="I571" s="152"/>
      <c r="L571" s="32"/>
      <c r="M571" s="153"/>
      <c r="T571" s="56"/>
      <c r="AT571" s="17" t="s">
        <v>180</v>
      </c>
      <c r="AU571" s="17" t="s">
        <v>82</v>
      </c>
    </row>
    <row r="572" spans="2:65" s="1" customFormat="1" ht="33" customHeight="1" x14ac:dyDescent="0.2">
      <c r="B572" s="32"/>
      <c r="C572" s="137" t="s">
        <v>1562</v>
      </c>
      <c r="D572" s="137" t="s">
        <v>174</v>
      </c>
      <c r="E572" s="138" t="s">
        <v>1351</v>
      </c>
      <c r="F572" s="139" t="s">
        <v>1352</v>
      </c>
      <c r="G572" s="140" t="s">
        <v>221</v>
      </c>
      <c r="H572" s="141">
        <v>2</v>
      </c>
      <c r="I572" s="142"/>
      <c r="J572" s="143">
        <f>ROUND(I572*H572,1)</f>
        <v>0</v>
      </c>
      <c r="K572" s="139" t="s">
        <v>178</v>
      </c>
      <c r="L572" s="32"/>
      <c r="M572" s="144" t="s">
        <v>1</v>
      </c>
      <c r="N572" s="145" t="s">
        <v>40</v>
      </c>
      <c r="P572" s="146">
        <f>O572*H572</f>
        <v>0</v>
      </c>
      <c r="Q572" s="146">
        <v>5.4539999999999998E-2</v>
      </c>
      <c r="R572" s="146">
        <f>Q572*H572</f>
        <v>0.10908</v>
      </c>
      <c r="S572" s="146">
        <v>0</v>
      </c>
      <c r="T572" s="147">
        <f>S572*H572</f>
        <v>0</v>
      </c>
      <c r="AR572" s="148" t="s">
        <v>111</v>
      </c>
      <c r="AT572" s="148" t="s">
        <v>174</v>
      </c>
      <c r="AU572" s="148" t="s">
        <v>82</v>
      </c>
      <c r="AY572" s="17" t="s">
        <v>171</v>
      </c>
      <c r="BE572" s="149">
        <f>IF(N572="základní",J572,0)</f>
        <v>0</v>
      </c>
      <c r="BF572" s="149">
        <f>IF(N572="snížená",J572,0)</f>
        <v>0</v>
      </c>
      <c r="BG572" s="149">
        <f>IF(N572="zákl. přenesená",J572,0)</f>
        <v>0</v>
      </c>
      <c r="BH572" s="149">
        <f>IF(N572="sníž. přenesená",J572,0)</f>
        <v>0</v>
      </c>
      <c r="BI572" s="149">
        <f>IF(N572="nulová",J572,0)</f>
        <v>0</v>
      </c>
      <c r="BJ572" s="17" t="s">
        <v>19</v>
      </c>
      <c r="BK572" s="149">
        <f>ROUND(I572*H572,1)</f>
        <v>0</v>
      </c>
      <c r="BL572" s="17" t="s">
        <v>111</v>
      </c>
      <c r="BM572" s="148" t="s">
        <v>2382</v>
      </c>
    </row>
    <row r="573" spans="2:65" s="1" customFormat="1" ht="29.25" x14ac:dyDescent="0.2">
      <c r="B573" s="32"/>
      <c r="D573" s="150" t="s">
        <v>180</v>
      </c>
      <c r="F573" s="151" t="s">
        <v>1354</v>
      </c>
      <c r="I573" s="152"/>
      <c r="L573" s="32"/>
      <c r="M573" s="153"/>
      <c r="T573" s="56"/>
      <c r="AT573" s="17" t="s">
        <v>180</v>
      </c>
      <c r="AU573" s="17" t="s">
        <v>82</v>
      </c>
    </row>
    <row r="574" spans="2:65" s="1" customFormat="1" ht="33" customHeight="1" x14ac:dyDescent="0.2">
      <c r="B574" s="32"/>
      <c r="C574" s="137" t="s">
        <v>2383</v>
      </c>
      <c r="D574" s="137" t="s">
        <v>174</v>
      </c>
      <c r="E574" s="138" t="s">
        <v>1351</v>
      </c>
      <c r="F574" s="139" t="s">
        <v>1352</v>
      </c>
      <c r="G574" s="140" t="s">
        <v>221</v>
      </c>
      <c r="H574" s="141">
        <v>2</v>
      </c>
      <c r="I574" s="142"/>
      <c r="J574" s="143">
        <f>ROUND(I574*H574,1)</f>
        <v>0</v>
      </c>
      <c r="K574" s="139" t="s">
        <v>178</v>
      </c>
      <c r="L574" s="32"/>
      <c r="M574" s="144" t="s">
        <v>1</v>
      </c>
      <c r="N574" s="145" t="s">
        <v>40</v>
      </c>
      <c r="P574" s="146">
        <f>O574*H574</f>
        <v>0</v>
      </c>
      <c r="Q574" s="146">
        <v>5.4539999999999998E-2</v>
      </c>
      <c r="R574" s="146">
        <f>Q574*H574</f>
        <v>0.10908</v>
      </c>
      <c r="S574" s="146">
        <v>0</v>
      </c>
      <c r="T574" s="147">
        <f>S574*H574</f>
        <v>0</v>
      </c>
      <c r="AR574" s="148" t="s">
        <v>111</v>
      </c>
      <c r="AT574" s="148" t="s">
        <v>174</v>
      </c>
      <c r="AU574" s="148" t="s">
        <v>82</v>
      </c>
      <c r="AY574" s="17" t="s">
        <v>171</v>
      </c>
      <c r="BE574" s="149">
        <f>IF(N574="základní",J574,0)</f>
        <v>0</v>
      </c>
      <c r="BF574" s="149">
        <f>IF(N574="snížená",J574,0)</f>
        <v>0</v>
      </c>
      <c r="BG574" s="149">
        <f>IF(N574="zákl. přenesená",J574,0)</f>
        <v>0</v>
      </c>
      <c r="BH574" s="149">
        <f>IF(N574="sníž. přenesená",J574,0)</f>
        <v>0</v>
      </c>
      <c r="BI574" s="149">
        <f>IF(N574="nulová",J574,0)</f>
        <v>0</v>
      </c>
      <c r="BJ574" s="17" t="s">
        <v>19</v>
      </c>
      <c r="BK574" s="149">
        <f>ROUND(I574*H574,1)</f>
        <v>0</v>
      </c>
      <c r="BL574" s="17" t="s">
        <v>111</v>
      </c>
      <c r="BM574" s="148" t="s">
        <v>2384</v>
      </c>
    </row>
    <row r="575" spans="2:65" s="1" customFormat="1" ht="29.25" x14ac:dyDescent="0.2">
      <c r="B575" s="32"/>
      <c r="D575" s="150" t="s">
        <v>180</v>
      </c>
      <c r="F575" s="151" t="s">
        <v>1354</v>
      </c>
      <c r="I575" s="152"/>
      <c r="L575" s="32"/>
      <c r="M575" s="153"/>
      <c r="T575" s="56"/>
      <c r="AT575" s="17" t="s">
        <v>180</v>
      </c>
      <c r="AU575" s="17" t="s">
        <v>82</v>
      </c>
    </row>
    <row r="576" spans="2:65" s="1" customFormat="1" ht="33" customHeight="1" x14ac:dyDescent="0.2">
      <c r="B576" s="32"/>
      <c r="C576" s="137" t="s">
        <v>1564</v>
      </c>
      <c r="D576" s="137" t="s">
        <v>174</v>
      </c>
      <c r="E576" s="138" t="s">
        <v>2385</v>
      </c>
      <c r="F576" s="139" t="s">
        <v>2386</v>
      </c>
      <c r="G576" s="140" t="s">
        <v>221</v>
      </c>
      <c r="H576" s="141">
        <v>2</v>
      </c>
      <c r="I576" s="142"/>
      <c r="J576" s="143">
        <f>ROUND(I576*H576,1)</f>
        <v>0</v>
      </c>
      <c r="K576" s="139" t="s">
        <v>178</v>
      </c>
      <c r="L576" s="32"/>
      <c r="M576" s="144" t="s">
        <v>1</v>
      </c>
      <c r="N576" s="145" t="s">
        <v>40</v>
      </c>
      <c r="P576" s="146">
        <f>O576*H576</f>
        <v>0</v>
      </c>
      <c r="Q576" s="146">
        <v>9.6757999999999997E-2</v>
      </c>
      <c r="R576" s="146">
        <f>Q576*H576</f>
        <v>0.19351599999999999</v>
      </c>
      <c r="S576" s="146">
        <v>0</v>
      </c>
      <c r="T576" s="147">
        <f>S576*H576</f>
        <v>0</v>
      </c>
      <c r="AR576" s="148" t="s">
        <v>111</v>
      </c>
      <c r="AT576" s="148" t="s">
        <v>174</v>
      </c>
      <c r="AU576" s="148" t="s">
        <v>82</v>
      </c>
      <c r="AY576" s="17" t="s">
        <v>171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7" t="s">
        <v>19</v>
      </c>
      <c r="BK576" s="149">
        <f>ROUND(I576*H576,1)</f>
        <v>0</v>
      </c>
      <c r="BL576" s="17" t="s">
        <v>111</v>
      </c>
      <c r="BM576" s="148" t="s">
        <v>2387</v>
      </c>
    </row>
    <row r="577" spans="2:65" s="1" customFormat="1" ht="19.5" x14ac:dyDescent="0.2">
      <c r="B577" s="32"/>
      <c r="D577" s="150" t="s">
        <v>180</v>
      </c>
      <c r="F577" s="151" t="s">
        <v>2388</v>
      </c>
      <c r="I577" s="152"/>
      <c r="L577" s="32"/>
      <c r="M577" s="153"/>
      <c r="T577" s="56"/>
      <c r="AT577" s="17" t="s">
        <v>180</v>
      </c>
      <c r="AU577" s="17" t="s">
        <v>82</v>
      </c>
    </row>
    <row r="578" spans="2:65" s="1" customFormat="1" ht="24.2" customHeight="1" x14ac:dyDescent="0.2">
      <c r="B578" s="32"/>
      <c r="C578" s="137" t="s">
        <v>2389</v>
      </c>
      <c r="D578" s="137" t="s">
        <v>174</v>
      </c>
      <c r="E578" s="138" t="s">
        <v>2390</v>
      </c>
      <c r="F578" s="139" t="s">
        <v>2391</v>
      </c>
      <c r="G578" s="140" t="s">
        <v>221</v>
      </c>
      <c r="H578" s="141">
        <v>1</v>
      </c>
      <c r="I578" s="142"/>
      <c r="J578" s="143">
        <f>ROUND(I578*H578,1)</f>
        <v>0</v>
      </c>
      <c r="K578" s="139" t="s">
        <v>178</v>
      </c>
      <c r="L578" s="32"/>
      <c r="M578" s="144" t="s">
        <v>1</v>
      </c>
      <c r="N578" s="145" t="s">
        <v>40</v>
      </c>
      <c r="P578" s="146">
        <f>O578*H578</f>
        <v>0</v>
      </c>
      <c r="Q578" s="146">
        <v>0.10609490000000001</v>
      </c>
      <c r="R578" s="146">
        <f>Q578*H578</f>
        <v>0.10609490000000001</v>
      </c>
      <c r="S578" s="146">
        <v>0</v>
      </c>
      <c r="T578" s="147">
        <f>S578*H578</f>
        <v>0</v>
      </c>
      <c r="AR578" s="148" t="s">
        <v>111</v>
      </c>
      <c r="AT578" s="148" t="s">
        <v>174</v>
      </c>
      <c r="AU578" s="148" t="s">
        <v>82</v>
      </c>
      <c r="AY578" s="17" t="s">
        <v>171</v>
      </c>
      <c r="BE578" s="149">
        <f>IF(N578="základní",J578,0)</f>
        <v>0</v>
      </c>
      <c r="BF578" s="149">
        <f>IF(N578="snížená",J578,0)</f>
        <v>0</v>
      </c>
      <c r="BG578" s="149">
        <f>IF(N578="zákl. přenesená",J578,0)</f>
        <v>0</v>
      </c>
      <c r="BH578" s="149">
        <f>IF(N578="sníž. přenesená",J578,0)</f>
        <v>0</v>
      </c>
      <c r="BI578" s="149">
        <f>IF(N578="nulová",J578,0)</f>
        <v>0</v>
      </c>
      <c r="BJ578" s="17" t="s">
        <v>19</v>
      </c>
      <c r="BK578" s="149">
        <f>ROUND(I578*H578,1)</f>
        <v>0</v>
      </c>
      <c r="BL578" s="17" t="s">
        <v>111</v>
      </c>
      <c r="BM578" s="148" t="s">
        <v>2392</v>
      </c>
    </row>
    <row r="579" spans="2:65" s="1" customFormat="1" ht="29.25" x14ac:dyDescent="0.2">
      <c r="B579" s="32"/>
      <c r="D579" s="150" t="s">
        <v>180</v>
      </c>
      <c r="F579" s="151" t="s">
        <v>2393</v>
      </c>
      <c r="I579" s="152"/>
      <c r="L579" s="32"/>
      <c r="M579" s="153"/>
      <c r="T579" s="56"/>
      <c r="AT579" s="17" t="s">
        <v>180</v>
      </c>
      <c r="AU579" s="17" t="s">
        <v>82</v>
      </c>
    </row>
    <row r="580" spans="2:65" s="15" customFormat="1" x14ac:dyDescent="0.2">
      <c r="B580" s="191"/>
      <c r="D580" s="150" t="s">
        <v>182</v>
      </c>
      <c r="E580" s="192" t="s">
        <v>1</v>
      </c>
      <c r="F580" s="193" t="s">
        <v>2394</v>
      </c>
      <c r="H580" s="192" t="s">
        <v>1</v>
      </c>
      <c r="I580" s="194"/>
      <c r="L580" s="191"/>
      <c r="M580" s="195"/>
      <c r="T580" s="196"/>
      <c r="AT580" s="192" t="s">
        <v>182</v>
      </c>
      <c r="AU580" s="192" t="s">
        <v>82</v>
      </c>
      <c r="AV580" s="15" t="s">
        <v>19</v>
      </c>
      <c r="AW580" s="15" t="s">
        <v>31</v>
      </c>
      <c r="AX580" s="15" t="s">
        <v>75</v>
      </c>
      <c r="AY580" s="192" t="s">
        <v>171</v>
      </c>
    </row>
    <row r="581" spans="2:65" s="12" customFormat="1" x14ac:dyDescent="0.2">
      <c r="B581" s="154"/>
      <c r="D581" s="150" t="s">
        <v>182</v>
      </c>
      <c r="E581" s="155" t="s">
        <v>1</v>
      </c>
      <c r="F581" s="156" t="s">
        <v>19</v>
      </c>
      <c r="H581" s="157">
        <v>1</v>
      </c>
      <c r="I581" s="158"/>
      <c r="L581" s="154"/>
      <c r="M581" s="159"/>
      <c r="T581" s="160"/>
      <c r="AT581" s="155" t="s">
        <v>182</v>
      </c>
      <c r="AU581" s="155" t="s">
        <v>82</v>
      </c>
      <c r="AV581" s="12" t="s">
        <v>82</v>
      </c>
      <c r="AW581" s="12" t="s">
        <v>31</v>
      </c>
      <c r="AX581" s="12" t="s">
        <v>19</v>
      </c>
      <c r="AY581" s="155" t="s">
        <v>171</v>
      </c>
    </row>
    <row r="582" spans="2:65" s="1" customFormat="1" ht="24.2" customHeight="1" x14ac:dyDescent="0.2">
      <c r="B582" s="32"/>
      <c r="C582" s="137" t="s">
        <v>1568</v>
      </c>
      <c r="D582" s="137" t="s">
        <v>174</v>
      </c>
      <c r="E582" s="138" t="s">
        <v>2395</v>
      </c>
      <c r="F582" s="139" t="s">
        <v>2396</v>
      </c>
      <c r="G582" s="140" t="s">
        <v>221</v>
      </c>
      <c r="H582" s="141">
        <v>1</v>
      </c>
      <c r="I582" s="142"/>
      <c r="J582" s="143">
        <f>ROUND(I582*H582,1)</f>
        <v>0</v>
      </c>
      <c r="K582" s="139" t="s">
        <v>178</v>
      </c>
      <c r="L582" s="32"/>
      <c r="M582" s="144" t="s">
        <v>1</v>
      </c>
      <c r="N582" s="145" t="s">
        <v>40</v>
      </c>
      <c r="P582" s="146">
        <f>O582*H582</f>
        <v>0</v>
      </c>
      <c r="Q582" s="146">
        <v>3.6396360000000003E-2</v>
      </c>
      <c r="R582" s="146">
        <f>Q582*H582</f>
        <v>3.6396360000000003E-2</v>
      </c>
      <c r="S582" s="146">
        <v>0</v>
      </c>
      <c r="T582" s="147">
        <f>S582*H582</f>
        <v>0</v>
      </c>
      <c r="AR582" s="148" t="s">
        <v>111</v>
      </c>
      <c r="AT582" s="148" t="s">
        <v>174</v>
      </c>
      <c r="AU582" s="148" t="s">
        <v>82</v>
      </c>
      <c r="AY582" s="17" t="s">
        <v>171</v>
      </c>
      <c r="BE582" s="149">
        <f>IF(N582="základní",J582,0)</f>
        <v>0</v>
      </c>
      <c r="BF582" s="149">
        <f>IF(N582="snížená",J582,0)</f>
        <v>0</v>
      </c>
      <c r="BG582" s="149">
        <f>IF(N582="zákl. přenesená",J582,0)</f>
        <v>0</v>
      </c>
      <c r="BH582" s="149">
        <f>IF(N582="sníž. přenesená",J582,0)</f>
        <v>0</v>
      </c>
      <c r="BI582" s="149">
        <f>IF(N582="nulová",J582,0)</f>
        <v>0</v>
      </c>
      <c r="BJ582" s="17" t="s">
        <v>19</v>
      </c>
      <c r="BK582" s="149">
        <f>ROUND(I582*H582,1)</f>
        <v>0</v>
      </c>
      <c r="BL582" s="17" t="s">
        <v>111</v>
      </c>
      <c r="BM582" s="148" t="s">
        <v>2397</v>
      </c>
    </row>
    <row r="583" spans="2:65" s="1" customFormat="1" ht="19.5" x14ac:dyDescent="0.2">
      <c r="B583" s="32"/>
      <c r="D583" s="150" t="s">
        <v>180</v>
      </c>
      <c r="F583" s="151" t="s">
        <v>2398</v>
      </c>
      <c r="I583" s="152"/>
      <c r="L583" s="32"/>
      <c r="M583" s="153"/>
      <c r="T583" s="56"/>
      <c r="AT583" s="17" t="s">
        <v>180</v>
      </c>
      <c r="AU583" s="17" t="s">
        <v>82</v>
      </c>
    </row>
    <row r="584" spans="2:65" s="1" customFormat="1" ht="24.2" customHeight="1" x14ac:dyDescent="0.2">
      <c r="B584" s="32"/>
      <c r="C584" s="137" t="s">
        <v>2399</v>
      </c>
      <c r="D584" s="137" t="s">
        <v>174</v>
      </c>
      <c r="E584" s="138" t="s">
        <v>2400</v>
      </c>
      <c r="F584" s="139" t="s">
        <v>2401</v>
      </c>
      <c r="G584" s="140" t="s">
        <v>221</v>
      </c>
      <c r="H584" s="141">
        <v>1</v>
      </c>
      <c r="I584" s="142"/>
      <c r="J584" s="143">
        <f>ROUND(I584*H584,1)</f>
        <v>0</v>
      </c>
      <c r="K584" s="139" t="s">
        <v>178</v>
      </c>
      <c r="L584" s="32"/>
      <c r="M584" s="144" t="s">
        <v>1</v>
      </c>
      <c r="N584" s="145" t="s">
        <v>40</v>
      </c>
      <c r="P584" s="146">
        <f>O584*H584</f>
        <v>0</v>
      </c>
      <c r="Q584" s="146">
        <v>0</v>
      </c>
      <c r="R584" s="146">
        <f>Q584*H584</f>
        <v>0</v>
      </c>
      <c r="S584" s="146">
        <v>0</v>
      </c>
      <c r="T584" s="147">
        <f>S584*H584</f>
        <v>0</v>
      </c>
      <c r="AR584" s="148" t="s">
        <v>111</v>
      </c>
      <c r="AT584" s="148" t="s">
        <v>174</v>
      </c>
      <c r="AU584" s="148" t="s">
        <v>82</v>
      </c>
      <c r="AY584" s="17" t="s">
        <v>171</v>
      </c>
      <c r="BE584" s="149">
        <f>IF(N584="základní",J584,0)</f>
        <v>0</v>
      </c>
      <c r="BF584" s="149">
        <f>IF(N584="snížená",J584,0)</f>
        <v>0</v>
      </c>
      <c r="BG584" s="149">
        <f>IF(N584="zákl. přenesená",J584,0)</f>
        <v>0</v>
      </c>
      <c r="BH584" s="149">
        <f>IF(N584="sníž. přenesená",J584,0)</f>
        <v>0</v>
      </c>
      <c r="BI584" s="149">
        <f>IF(N584="nulová",J584,0)</f>
        <v>0</v>
      </c>
      <c r="BJ584" s="17" t="s">
        <v>19</v>
      </c>
      <c r="BK584" s="149">
        <f>ROUND(I584*H584,1)</f>
        <v>0</v>
      </c>
      <c r="BL584" s="17" t="s">
        <v>111</v>
      </c>
      <c r="BM584" s="148" t="s">
        <v>2402</v>
      </c>
    </row>
    <row r="585" spans="2:65" s="1" customFormat="1" ht="19.5" x14ac:dyDescent="0.2">
      <c r="B585" s="32"/>
      <c r="D585" s="150" t="s">
        <v>180</v>
      </c>
      <c r="F585" s="151" t="s">
        <v>2403</v>
      </c>
      <c r="I585" s="152"/>
      <c r="L585" s="32"/>
      <c r="M585" s="153"/>
      <c r="T585" s="56"/>
      <c r="AT585" s="17" t="s">
        <v>180</v>
      </c>
      <c r="AU585" s="17" t="s">
        <v>82</v>
      </c>
    </row>
    <row r="586" spans="2:65" s="1" customFormat="1" ht="33" customHeight="1" x14ac:dyDescent="0.2">
      <c r="B586" s="32"/>
      <c r="C586" s="137" t="s">
        <v>1573</v>
      </c>
      <c r="D586" s="137" t="s">
        <v>174</v>
      </c>
      <c r="E586" s="138" t="s">
        <v>2404</v>
      </c>
      <c r="F586" s="139" t="s">
        <v>2405</v>
      </c>
      <c r="G586" s="140" t="s">
        <v>221</v>
      </c>
      <c r="H586" s="141">
        <v>1</v>
      </c>
      <c r="I586" s="142"/>
      <c r="J586" s="143">
        <f>ROUND(I586*H586,1)</f>
        <v>0</v>
      </c>
      <c r="K586" s="139" t="s">
        <v>178</v>
      </c>
      <c r="L586" s="32"/>
      <c r="M586" s="144" t="s">
        <v>1</v>
      </c>
      <c r="N586" s="145" t="s">
        <v>40</v>
      </c>
      <c r="P586" s="146">
        <f>O586*H586</f>
        <v>0</v>
      </c>
      <c r="Q586" s="146">
        <v>0.42115999999999998</v>
      </c>
      <c r="R586" s="146">
        <f>Q586*H586</f>
        <v>0.42115999999999998</v>
      </c>
      <c r="S586" s="146">
        <v>0</v>
      </c>
      <c r="T586" s="147">
        <f>S586*H586</f>
        <v>0</v>
      </c>
      <c r="AR586" s="148" t="s">
        <v>111</v>
      </c>
      <c r="AT586" s="148" t="s">
        <v>174</v>
      </c>
      <c r="AU586" s="148" t="s">
        <v>82</v>
      </c>
      <c r="AY586" s="17" t="s">
        <v>171</v>
      </c>
      <c r="BE586" s="149">
        <f>IF(N586="základní",J586,0)</f>
        <v>0</v>
      </c>
      <c r="BF586" s="149">
        <f>IF(N586="snížená",J586,0)</f>
        <v>0</v>
      </c>
      <c r="BG586" s="149">
        <f>IF(N586="zákl. přenesená",J586,0)</f>
        <v>0</v>
      </c>
      <c r="BH586" s="149">
        <f>IF(N586="sníž. přenesená",J586,0)</f>
        <v>0</v>
      </c>
      <c r="BI586" s="149">
        <f>IF(N586="nulová",J586,0)</f>
        <v>0</v>
      </c>
      <c r="BJ586" s="17" t="s">
        <v>19</v>
      </c>
      <c r="BK586" s="149">
        <f>ROUND(I586*H586,1)</f>
        <v>0</v>
      </c>
      <c r="BL586" s="17" t="s">
        <v>111</v>
      </c>
      <c r="BM586" s="148" t="s">
        <v>2406</v>
      </c>
    </row>
    <row r="587" spans="2:65" s="1" customFormat="1" ht="29.25" x14ac:dyDescent="0.2">
      <c r="B587" s="32"/>
      <c r="D587" s="150" t="s">
        <v>180</v>
      </c>
      <c r="F587" s="151" t="s">
        <v>2407</v>
      </c>
      <c r="I587" s="152"/>
      <c r="L587" s="32"/>
      <c r="M587" s="153"/>
      <c r="T587" s="56"/>
      <c r="AT587" s="17" t="s">
        <v>180</v>
      </c>
      <c r="AU587" s="17" t="s">
        <v>82</v>
      </c>
    </row>
    <row r="588" spans="2:65" s="1" customFormat="1" ht="24.2" customHeight="1" x14ac:dyDescent="0.2">
      <c r="B588" s="32"/>
      <c r="C588" s="137" t="s">
        <v>2408</v>
      </c>
      <c r="D588" s="137" t="s">
        <v>174</v>
      </c>
      <c r="E588" s="138" t="s">
        <v>2409</v>
      </c>
      <c r="F588" s="139" t="s">
        <v>2410</v>
      </c>
      <c r="G588" s="140" t="s">
        <v>221</v>
      </c>
      <c r="H588" s="141">
        <v>1</v>
      </c>
      <c r="I588" s="142"/>
      <c r="J588" s="143">
        <f>ROUND(I588*H588,1)</f>
        <v>0</v>
      </c>
      <c r="K588" s="139" t="s">
        <v>178</v>
      </c>
      <c r="L588" s="32"/>
      <c r="M588" s="144" t="s">
        <v>1</v>
      </c>
      <c r="N588" s="145" t="s">
        <v>40</v>
      </c>
      <c r="P588" s="146">
        <f>O588*H588</f>
        <v>0</v>
      </c>
      <c r="Q588" s="146">
        <v>0.17030000000000001</v>
      </c>
      <c r="R588" s="146">
        <f>Q588*H588</f>
        <v>0.17030000000000001</v>
      </c>
      <c r="S588" s="146">
        <v>0</v>
      </c>
      <c r="T588" s="147">
        <f>S588*H588</f>
        <v>0</v>
      </c>
      <c r="AR588" s="148" t="s">
        <v>111</v>
      </c>
      <c r="AT588" s="148" t="s">
        <v>174</v>
      </c>
      <c r="AU588" s="148" t="s">
        <v>82</v>
      </c>
      <c r="AY588" s="17" t="s">
        <v>171</v>
      </c>
      <c r="BE588" s="149">
        <f>IF(N588="základní",J588,0)</f>
        <v>0</v>
      </c>
      <c r="BF588" s="149">
        <f>IF(N588="snížená",J588,0)</f>
        <v>0</v>
      </c>
      <c r="BG588" s="149">
        <f>IF(N588="zákl. přenesená",J588,0)</f>
        <v>0</v>
      </c>
      <c r="BH588" s="149">
        <f>IF(N588="sníž. přenesená",J588,0)</f>
        <v>0</v>
      </c>
      <c r="BI588" s="149">
        <f>IF(N588="nulová",J588,0)</f>
        <v>0</v>
      </c>
      <c r="BJ588" s="17" t="s">
        <v>19</v>
      </c>
      <c r="BK588" s="149">
        <f>ROUND(I588*H588,1)</f>
        <v>0</v>
      </c>
      <c r="BL588" s="17" t="s">
        <v>111</v>
      </c>
      <c r="BM588" s="148" t="s">
        <v>2411</v>
      </c>
    </row>
    <row r="589" spans="2:65" s="1" customFormat="1" ht="29.25" x14ac:dyDescent="0.2">
      <c r="B589" s="32"/>
      <c r="D589" s="150" t="s">
        <v>180</v>
      </c>
      <c r="F589" s="151" t="s">
        <v>2412</v>
      </c>
      <c r="I589" s="152"/>
      <c r="L589" s="32"/>
      <c r="M589" s="153"/>
      <c r="T589" s="56"/>
      <c r="AT589" s="17" t="s">
        <v>180</v>
      </c>
      <c r="AU589" s="17" t="s">
        <v>82</v>
      </c>
    </row>
    <row r="590" spans="2:65" s="15" customFormat="1" x14ac:dyDescent="0.2">
      <c r="B590" s="191"/>
      <c r="D590" s="150" t="s">
        <v>182</v>
      </c>
      <c r="E590" s="192" t="s">
        <v>1</v>
      </c>
      <c r="F590" s="193" t="s">
        <v>2413</v>
      </c>
      <c r="H590" s="192" t="s">
        <v>1</v>
      </c>
      <c r="I590" s="194"/>
      <c r="L590" s="191"/>
      <c r="M590" s="195"/>
      <c r="T590" s="196"/>
      <c r="AT590" s="192" t="s">
        <v>182</v>
      </c>
      <c r="AU590" s="192" t="s">
        <v>82</v>
      </c>
      <c r="AV590" s="15" t="s">
        <v>19</v>
      </c>
      <c r="AW590" s="15" t="s">
        <v>31</v>
      </c>
      <c r="AX590" s="15" t="s">
        <v>75</v>
      </c>
      <c r="AY590" s="192" t="s">
        <v>171</v>
      </c>
    </row>
    <row r="591" spans="2:65" s="12" customFormat="1" x14ac:dyDescent="0.2">
      <c r="B591" s="154"/>
      <c r="D591" s="150" t="s">
        <v>182</v>
      </c>
      <c r="E591" s="155" t="s">
        <v>1</v>
      </c>
      <c r="F591" s="156" t="s">
        <v>19</v>
      </c>
      <c r="H591" s="157">
        <v>1</v>
      </c>
      <c r="I591" s="158"/>
      <c r="L591" s="154"/>
      <c r="M591" s="159"/>
      <c r="T591" s="160"/>
      <c r="AT591" s="155" t="s">
        <v>182</v>
      </c>
      <c r="AU591" s="155" t="s">
        <v>82</v>
      </c>
      <c r="AV591" s="12" t="s">
        <v>82</v>
      </c>
      <c r="AW591" s="12" t="s">
        <v>31</v>
      </c>
      <c r="AX591" s="12" t="s">
        <v>19</v>
      </c>
      <c r="AY591" s="155" t="s">
        <v>171</v>
      </c>
    </row>
    <row r="592" spans="2:65" s="1" customFormat="1" ht="24.2" customHeight="1" x14ac:dyDescent="0.2">
      <c r="B592" s="32"/>
      <c r="C592" s="137" t="s">
        <v>1576</v>
      </c>
      <c r="D592" s="137" t="s">
        <v>174</v>
      </c>
      <c r="E592" s="138" t="s">
        <v>2414</v>
      </c>
      <c r="F592" s="139" t="s">
        <v>2415</v>
      </c>
      <c r="G592" s="140" t="s">
        <v>221</v>
      </c>
      <c r="H592" s="141">
        <v>1</v>
      </c>
      <c r="I592" s="142"/>
      <c r="J592" s="143">
        <f>ROUND(I592*H592,1)</f>
        <v>0</v>
      </c>
      <c r="K592" s="139" t="s">
        <v>178</v>
      </c>
      <c r="L592" s="32"/>
      <c r="M592" s="144" t="s">
        <v>1</v>
      </c>
      <c r="N592" s="145" t="s">
        <v>40</v>
      </c>
      <c r="P592" s="146">
        <f>O592*H592</f>
        <v>0</v>
      </c>
      <c r="Q592" s="146">
        <v>0.1199568</v>
      </c>
      <c r="R592" s="146">
        <f>Q592*H592</f>
        <v>0.1199568</v>
      </c>
      <c r="S592" s="146">
        <v>0</v>
      </c>
      <c r="T592" s="147">
        <f>S592*H592</f>
        <v>0</v>
      </c>
      <c r="AR592" s="148" t="s">
        <v>111</v>
      </c>
      <c r="AT592" s="148" t="s">
        <v>174</v>
      </c>
      <c r="AU592" s="148" t="s">
        <v>82</v>
      </c>
      <c r="AY592" s="17" t="s">
        <v>171</v>
      </c>
      <c r="BE592" s="149">
        <f>IF(N592="základní",J592,0)</f>
        <v>0</v>
      </c>
      <c r="BF592" s="149">
        <f>IF(N592="snížená",J592,0)</f>
        <v>0</v>
      </c>
      <c r="BG592" s="149">
        <f>IF(N592="zákl. přenesená",J592,0)</f>
        <v>0</v>
      </c>
      <c r="BH592" s="149">
        <f>IF(N592="sníž. přenesená",J592,0)</f>
        <v>0</v>
      </c>
      <c r="BI592" s="149">
        <f>IF(N592="nulová",J592,0)</f>
        <v>0</v>
      </c>
      <c r="BJ592" s="17" t="s">
        <v>19</v>
      </c>
      <c r="BK592" s="149">
        <f>ROUND(I592*H592,1)</f>
        <v>0</v>
      </c>
      <c r="BL592" s="17" t="s">
        <v>111</v>
      </c>
      <c r="BM592" s="148" t="s">
        <v>2416</v>
      </c>
    </row>
    <row r="593" spans="2:65" s="1" customFormat="1" ht="19.5" x14ac:dyDescent="0.2">
      <c r="B593" s="32"/>
      <c r="D593" s="150" t="s">
        <v>180</v>
      </c>
      <c r="F593" s="151" t="s">
        <v>2417</v>
      </c>
      <c r="I593" s="152"/>
      <c r="L593" s="32"/>
      <c r="M593" s="153"/>
      <c r="T593" s="56"/>
      <c r="AT593" s="17" t="s">
        <v>180</v>
      </c>
      <c r="AU593" s="17" t="s">
        <v>82</v>
      </c>
    </row>
    <row r="594" spans="2:65" s="1" customFormat="1" ht="24.2" customHeight="1" x14ac:dyDescent="0.2">
      <c r="B594" s="32"/>
      <c r="C594" s="137" t="s">
        <v>2418</v>
      </c>
      <c r="D594" s="137" t="s">
        <v>174</v>
      </c>
      <c r="E594" s="138" t="s">
        <v>2419</v>
      </c>
      <c r="F594" s="139" t="s">
        <v>2420</v>
      </c>
      <c r="G594" s="140" t="s">
        <v>221</v>
      </c>
      <c r="H594" s="141">
        <v>1</v>
      </c>
      <c r="I594" s="142"/>
      <c r="J594" s="143">
        <f>ROUND(I594*H594,1)</f>
        <v>0</v>
      </c>
      <c r="K594" s="139" t="s">
        <v>178</v>
      </c>
      <c r="L594" s="32"/>
      <c r="M594" s="144" t="s">
        <v>1</v>
      </c>
      <c r="N594" s="145" t="s">
        <v>40</v>
      </c>
      <c r="P594" s="146">
        <f>O594*H594</f>
        <v>0</v>
      </c>
      <c r="Q594" s="146">
        <v>0</v>
      </c>
      <c r="R594" s="146">
        <f>Q594*H594</f>
        <v>0</v>
      </c>
      <c r="S594" s="146">
        <v>0</v>
      </c>
      <c r="T594" s="147">
        <f>S594*H594</f>
        <v>0</v>
      </c>
      <c r="AR594" s="148" t="s">
        <v>111</v>
      </c>
      <c r="AT594" s="148" t="s">
        <v>174</v>
      </c>
      <c r="AU594" s="148" t="s">
        <v>82</v>
      </c>
      <c r="AY594" s="17" t="s">
        <v>171</v>
      </c>
      <c r="BE594" s="149">
        <f>IF(N594="základní",J594,0)</f>
        <v>0</v>
      </c>
      <c r="BF594" s="149">
        <f>IF(N594="snížená",J594,0)</f>
        <v>0</v>
      </c>
      <c r="BG594" s="149">
        <f>IF(N594="zákl. přenesená",J594,0)</f>
        <v>0</v>
      </c>
      <c r="BH594" s="149">
        <f>IF(N594="sníž. přenesená",J594,0)</f>
        <v>0</v>
      </c>
      <c r="BI594" s="149">
        <f>IF(N594="nulová",J594,0)</f>
        <v>0</v>
      </c>
      <c r="BJ594" s="17" t="s">
        <v>19</v>
      </c>
      <c r="BK594" s="149">
        <f>ROUND(I594*H594,1)</f>
        <v>0</v>
      </c>
      <c r="BL594" s="17" t="s">
        <v>111</v>
      </c>
      <c r="BM594" s="148" t="s">
        <v>2421</v>
      </c>
    </row>
    <row r="595" spans="2:65" s="1" customFormat="1" ht="19.5" x14ac:dyDescent="0.2">
      <c r="B595" s="32"/>
      <c r="D595" s="150" t="s">
        <v>180</v>
      </c>
      <c r="F595" s="151" t="s">
        <v>2422</v>
      </c>
      <c r="I595" s="152"/>
      <c r="L595" s="32"/>
      <c r="M595" s="153"/>
      <c r="T595" s="56"/>
      <c r="AT595" s="17" t="s">
        <v>180</v>
      </c>
      <c r="AU595" s="17" t="s">
        <v>82</v>
      </c>
    </row>
    <row r="596" spans="2:65" s="1" customFormat="1" ht="33" customHeight="1" x14ac:dyDescent="0.2">
      <c r="B596" s="32"/>
      <c r="C596" s="137" t="s">
        <v>1579</v>
      </c>
      <c r="D596" s="137" t="s">
        <v>174</v>
      </c>
      <c r="E596" s="138" t="s">
        <v>2423</v>
      </c>
      <c r="F596" s="139" t="s">
        <v>2424</v>
      </c>
      <c r="G596" s="140" t="s">
        <v>221</v>
      </c>
      <c r="H596" s="141">
        <v>1</v>
      </c>
      <c r="I596" s="142"/>
      <c r="J596" s="143">
        <f>ROUND(I596*H596,1)</f>
        <v>0</v>
      </c>
      <c r="K596" s="139" t="s">
        <v>178</v>
      </c>
      <c r="L596" s="32"/>
      <c r="M596" s="144" t="s">
        <v>1</v>
      </c>
      <c r="N596" s="145" t="s">
        <v>40</v>
      </c>
      <c r="P596" s="146">
        <f>O596*H596</f>
        <v>0</v>
      </c>
      <c r="Q596" s="146">
        <v>0.10706</v>
      </c>
      <c r="R596" s="146">
        <f>Q596*H596</f>
        <v>0.10706</v>
      </c>
      <c r="S596" s="146">
        <v>0</v>
      </c>
      <c r="T596" s="147">
        <f>S596*H596</f>
        <v>0</v>
      </c>
      <c r="AR596" s="148" t="s">
        <v>111</v>
      </c>
      <c r="AT596" s="148" t="s">
        <v>174</v>
      </c>
      <c r="AU596" s="148" t="s">
        <v>82</v>
      </c>
      <c r="AY596" s="17" t="s">
        <v>171</v>
      </c>
      <c r="BE596" s="149">
        <f>IF(N596="základní",J596,0)</f>
        <v>0</v>
      </c>
      <c r="BF596" s="149">
        <f>IF(N596="snížená",J596,0)</f>
        <v>0</v>
      </c>
      <c r="BG596" s="149">
        <f>IF(N596="zákl. přenesená",J596,0)</f>
        <v>0</v>
      </c>
      <c r="BH596" s="149">
        <f>IF(N596="sníž. přenesená",J596,0)</f>
        <v>0</v>
      </c>
      <c r="BI596" s="149">
        <f>IF(N596="nulová",J596,0)</f>
        <v>0</v>
      </c>
      <c r="BJ596" s="17" t="s">
        <v>19</v>
      </c>
      <c r="BK596" s="149">
        <f>ROUND(I596*H596,1)</f>
        <v>0</v>
      </c>
      <c r="BL596" s="17" t="s">
        <v>111</v>
      </c>
      <c r="BM596" s="148" t="s">
        <v>2425</v>
      </c>
    </row>
    <row r="597" spans="2:65" s="1" customFormat="1" ht="29.25" x14ac:dyDescent="0.2">
      <c r="B597" s="32"/>
      <c r="D597" s="150" t="s">
        <v>180</v>
      </c>
      <c r="F597" s="151" t="s">
        <v>2426</v>
      </c>
      <c r="I597" s="152"/>
      <c r="L597" s="32"/>
      <c r="M597" s="153"/>
      <c r="T597" s="56"/>
      <c r="AT597" s="17" t="s">
        <v>180</v>
      </c>
      <c r="AU597" s="17" t="s">
        <v>82</v>
      </c>
    </row>
    <row r="598" spans="2:65" s="1" customFormat="1" ht="24.2" customHeight="1" x14ac:dyDescent="0.2">
      <c r="B598" s="32"/>
      <c r="C598" s="137" t="s">
        <v>2427</v>
      </c>
      <c r="D598" s="137" t="s">
        <v>174</v>
      </c>
      <c r="E598" s="138" t="s">
        <v>2428</v>
      </c>
      <c r="F598" s="139" t="s">
        <v>2429</v>
      </c>
      <c r="G598" s="140" t="s">
        <v>202</v>
      </c>
      <c r="H598" s="141">
        <v>20</v>
      </c>
      <c r="I598" s="142"/>
      <c r="J598" s="143">
        <f>ROUND(I598*H598,1)</f>
        <v>0</v>
      </c>
      <c r="K598" s="139" t="s">
        <v>178</v>
      </c>
      <c r="L598" s="32"/>
      <c r="M598" s="144" t="s">
        <v>1</v>
      </c>
      <c r="N598" s="145" t="s">
        <v>40</v>
      </c>
      <c r="P598" s="146">
        <f>O598*H598</f>
        <v>0</v>
      </c>
      <c r="Q598" s="146">
        <v>2.4240000000000001E-2</v>
      </c>
      <c r="R598" s="146">
        <f>Q598*H598</f>
        <v>0.48480000000000001</v>
      </c>
      <c r="S598" s="146">
        <v>0</v>
      </c>
      <c r="T598" s="147">
        <f>S598*H598</f>
        <v>0</v>
      </c>
      <c r="AR598" s="148" t="s">
        <v>111</v>
      </c>
      <c r="AT598" s="148" t="s">
        <v>174</v>
      </c>
      <c r="AU598" s="148" t="s">
        <v>82</v>
      </c>
      <c r="AY598" s="17" t="s">
        <v>171</v>
      </c>
      <c r="BE598" s="149">
        <f>IF(N598="základní",J598,0)</f>
        <v>0</v>
      </c>
      <c r="BF598" s="149">
        <f>IF(N598="snížená",J598,0)</f>
        <v>0</v>
      </c>
      <c r="BG598" s="149">
        <f>IF(N598="zákl. přenesená",J598,0)</f>
        <v>0</v>
      </c>
      <c r="BH598" s="149">
        <f>IF(N598="sníž. přenesená",J598,0)</f>
        <v>0</v>
      </c>
      <c r="BI598" s="149">
        <f>IF(N598="nulová",J598,0)</f>
        <v>0</v>
      </c>
      <c r="BJ598" s="17" t="s">
        <v>19</v>
      </c>
      <c r="BK598" s="149">
        <f>ROUND(I598*H598,1)</f>
        <v>0</v>
      </c>
      <c r="BL598" s="17" t="s">
        <v>111</v>
      </c>
      <c r="BM598" s="148" t="s">
        <v>2430</v>
      </c>
    </row>
    <row r="599" spans="2:65" s="1" customFormat="1" ht="19.5" x14ac:dyDescent="0.2">
      <c r="B599" s="32"/>
      <c r="D599" s="150" t="s">
        <v>180</v>
      </c>
      <c r="F599" s="151" t="s">
        <v>2431</v>
      </c>
      <c r="I599" s="152"/>
      <c r="L599" s="32"/>
      <c r="M599" s="153"/>
      <c r="T599" s="56"/>
      <c r="AT599" s="17" t="s">
        <v>180</v>
      </c>
      <c r="AU599" s="17" t="s">
        <v>82</v>
      </c>
    </row>
    <row r="600" spans="2:65" s="1" customFormat="1" ht="24.2" customHeight="1" x14ac:dyDescent="0.2">
      <c r="B600" s="32"/>
      <c r="C600" s="137" t="s">
        <v>1582</v>
      </c>
      <c r="D600" s="137" t="s">
        <v>174</v>
      </c>
      <c r="E600" s="138" t="s">
        <v>2432</v>
      </c>
      <c r="F600" s="139" t="s">
        <v>2433</v>
      </c>
      <c r="G600" s="140" t="s">
        <v>793</v>
      </c>
      <c r="H600" s="141">
        <v>14</v>
      </c>
      <c r="I600" s="142"/>
      <c r="J600" s="143">
        <f>ROUND(I600*H600,1)</f>
        <v>0</v>
      </c>
      <c r="K600" s="139" t="s">
        <v>178</v>
      </c>
      <c r="L600" s="32"/>
      <c r="M600" s="144" t="s">
        <v>1</v>
      </c>
      <c r="N600" s="145" t="s">
        <v>40</v>
      </c>
      <c r="P600" s="146">
        <f>O600*H600</f>
        <v>0</v>
      </c>
      <c r="Q600" s="146">
        <v>0</v>
      </c>
      <c r="R600" s="146">
        <f>Q600*H600</f>
        <v>0</v>
      </c>
      <c r="S600" s="146">
        <v>0</v>
      </c>
      <c r="T600" s="147">
        <f>S600*H600</f>
        <v>0</v>
      </c>
      <c r="AR600" s="148" t="s">
        <v>111</v>
      </c>
      <c r="AT600" s="148" t="s">
        <v>174</v>
      </c>
      <c r="AU600" s="148" t="s">
        <v>82</v>
      </c>
      <c r="AY600" s="17" t="s">
        <v>171</v>
      </c>
      <c r="BE600" s="149">
        <f>IF(N600="základní",J600,0)</f>
        <v>0</v>
      </c>
      <c r="BF600" s="149">
        <f>IF(N600="snížená",J600,0)</f>
        <v>0</v>
      </c>
      <c r="BG600" s="149">
        <f>IF(N600="zákl. přenesená",J600,0)</f>
        <v>0</v>
      </c>
      <c r="BH600" s="149">
        <f>IF(N600="sníž. přenesená",J600,0)</f>
        <v>0</v>
      </c>
      <c r="BI600" s="149">
        <f>IF(N600="nulová",J600,0)</f>
        <v>0</v>
      </c>
      <c r="BJ600" s="17" t="s">
        <v>19</v>
      </c>
      <c r="BK600" s="149">
        <f>ROUND(I600*H600,1)</f>
        <v>0</v>
      </c>
      <c r="BL600" s="17" t="s">
        <v>111</v>
      </c>
      <c r="BM600" s="148" t="s">
        <v>2434</v>
      </c>
    </row>
    <row r="601" spans="2:65" s="1" customFormat="1" ht="19.5" x14ac:dyDescent="0.2">
      <c r="B601" s="32"/>
      <c r="D601" s="150" t="s">
        <v>180</v>
      </c>
      <c r="F601" s="151" t="s">
        <v>2435</v>
      </c>
      <c r="I601" s="152"/>
      <c r="L601" s="32"/>
      <c r="M601" s="153"/>
      <c r="T601" s="56"/>
      <c r="AT601" s="17" t="s">
        <v>180</v>
      </c>
      <c r="AU601" s="17" t="s">
        <v>82</v>
      </c>
    </row>
    <row r="602" spans="2:65" s="12" customFormat="1" x14ac:dyDescent="0.2">
      <c r="B602" s="154"/>
      <c r="D602" s="150" t="s">
        <v>182</v>
      </c>
      <c r="E602" s="155" t="s">
        <v>1</v>
      </c>
      <c r="F602" s="156" t="s">
        <v>2436</v>
      </c>
      <c r="H602" s="157">
        <v>11</v>
      </c>
      <c r="I602" s="158"/>
      <c r="L602" s="154"/>
      <c r="M602" s="159"/>
      <c r="T602" s="160"/>
      <c r="AT602" s="155" t="s">
        <v>182</v>
      </c>
      <c r="AU602" s="155" t="s">
        <v>82</v>
      </c>
      <c r="AV602" s="12" t="s">
        <v>82</v>
      </c>
      <c r="AW602" s="12" t="s">
        <v>31</v>
      </c>
      <c r="AX602" s="12" t="s">
        <v>75</v>
      </c>
      <c r="AY602" s="155" t="s">
        <v>171</v>
      </c>
    </row>
    <row r="603" spans="2:65" s="12" customFormat="1" x14ac:dyDescent="0.2">
      <c r="B603" s="154"/>
      <c r="D603" s="150" t="s">
        <v>182</v>
      </c>
      <c r="E603" s="155" t="s">
        <v>1</v>
      </c>
      <c r="F603" s="156" t="s">
        <v>2437</v>
      </c>
      <c r="H603" s="157">
        <v>3</v>
      </c>
      <c r="I603" s="158"/>
      <c r="L603" s="154"/>
      <c r="M603" s="159"/>
      <c r="T603" s="160"/>
      <c r="AT603" s="155" t="s">
        <v>182</v>
      </c>
      <c r="AU603" s="155" t="s">
        <v>82</v>
      </c>
      <c r="AV603" s="12" t="s">
        <v>82</v>
      </c>
      <c r="AW603" s="12" t="s">
        <v>31</v>
      </c>
      <c r="AX603" s="12" t="s">
        <v>75</v>
      </c>
      <c r="AY603" s="155" t="s">
        <v>171</v>
      </c>
    </row>
    <row r="604" spans="2:65" s="14" customFormat="1" x14ac:dyDescent="0.2">
      <c r="B604" s="178"/>
      <c r="D604" s="150" t="s">
        <v>182</v>
      </c>
      <c r="E604" s="179" t="s">
        <v>1</v>
      </c>
      <c r="F604" s="180" t="s">
        <v>209</v>
      </c>
      <c r="H604" s="181">
        <v>14</v>
      </c>
      <c r="I604" s="182"/>
      <c r="L604" s="178"/>
      <c r="M604" s="183"/>
      <c r="T604" s="184"/>
      <c r="AT604" s="179" t="s">
        <v>182</v>
      </c>
      <c r="AU604" s="179" t="s">
        <v>82</v>
      </c>
      <c r="AV604" s="14" t="s">
        <v>111</v>
      </c>
      <c r="AW604" s="14" t="s">
        <v>31</v>
      </c>
      <c r="AX604" s="14" t="s">
        <v>19</v>
      </c>
      <c r="AY604" s="179" t="s">
        <v>171</v>
      </c>
    </row>
    <row r="605" spans="2:65" s="1" customFormat="1" ht="24.2" customHeight="1" x14ac:dyDescent="0.2">
      <c r="B605" s="32"/>
      <c r="C605" s="137" t="s">
        <v>2438</v>
      </c>
      <c r="D605" s="137" t="s">
        <v>174</v>
      </c>
      <c r="E605" s="138" t="s">
        <v>2432</v>
      </c>
      <c r="F605" s="139" t="s">
        <v>2433</v>
      </c>
      <c r="G605" s="140" t="s">
        <v>793</v>
      </c>
      <c r="H605" s="141">
        <v>8.8000000000000007</v>
      </c>
      <c r="I605" s="142"/>
      <c r="J605" s="143">
        <f>ROUND(I605*H605,1)</f>
        <v>0</v>
      </c>
      <c r="K605" s="139" t="s">
        <v>178</v>
      </c>
      <c r="L605" s="32"/>
      <c r="M605" s="144" t="s">
        <v>1</v>
      </c>
      <c r="N605" s="145" t="s">
        <v>40</v>
      </c>
      <c r="P605" s="146">
        <f>O605*H605</f>
        <v>0</v>
      </c>
      <c r="Q605" s="146">
        <v>0</v>
      </c>
      <c r="R605" s="146">
        <f>Q605*H605</f>
        <v>0</v>
      </c>
      <c r="S605" s="146">
        <v>0</v>
      </c>
      <c r="T605" s="147">
        <f>S605*H605</f>
        <v>0</v>
      </c>
      <c r="AR605" s="148" t="s">
        <v>111</v>
      </c>
      <c r="AT605" s="148" t="s">
        <v>174</v>
      </c>
      <c r="AU605" s="148" t="s">
        <v>82</v>
      </c>
      <c r="AY605" s="17" t="s">
        <v>171</v>
      </c>
      <c r="BE605" s="149">
        <f>IF(N605="základní",J605,0)</f>
        <v>0</v>
      </c>
      <c r="BF605" s="149">
        <f>IF(N605="snížená",J605,0)</f>
        <v>0</v>
      </c>
      <c r="BG605" s="149">
        <f>IF(N605="zákl. přenesená",J605,0)</f>
        <v>0</v>
      </c>
      <c r="BH605" s="149">
        <f>IF(N605="sníž. přenesená",J605,0)</f>
        <v>0</v>
      </c>
      <c r="BI605" s="149">
        <f>IF(N605="nulová",J605,0)</f>
        <v>0</v>
      </c>
      <c r="BJ605" s="17" t="s">
        <v>19</v>
      </c>
      <c r="BK605" s="149">
        <f>ROUND(I605*H605,1)</f>
        <v>0</v>
      </c>
      <c r="BL605" s="17" t="s">
        <v>111</v>
      </c>
      <c r="BM605" s="148" t="s">
        <v>2439</v>
      </c>
    </row>
    <row r="606" spans="2:65" s="1" customFormat="1" ht="19.5" x14ac:dyDescent="0.2">
      <c r="B606" s="32"/>
      <c r="D606" s="150" t="s">
        <v>180</v>
      </c>
      <c r="F606" s="151" t="s">
        <v>2435</v>
      </c>
      <c r="I606" s="152"/>
      <c r="L606" s="32"/>
      <c r="M606" s="153"/>
      <c r="T606" s="56"/>
      <c r="AT606" s="17" t="s">
        <v>180</v>
      </c>
      <c r="AU606" s="17" t="s">
        <v>82</v>
      </c>
    </row>
    <row r="607" spans="2:65" s="1" customFormat="1" ht="24.2" customHeight="1" x14ac:dyDescent="0.2">
      <c r="B607" s="32"/>
      <c r="C607" s="137" t="s">
        <v>1585</v>
      </c>
      <c r="D607" s="137" t="s">
        <v>174</v>
      </c>
      <c r="E607" s="138" t="s">
        <v>2432</v>
      </c>
      <c r="F607" s="139" t="s">
        <v>2433</v>
      </c>
      <c r="G607" s="140" t="s">
        <v>793</v>
      </c>
      <c r="H607" s="141">
        <v>7.5</v>
      </c>
      <c r="I607" s="142"/>
      <c r="J607" s="143">
        <f>ROUND(I607*H607,1)</f>
        <v>0</v>
      </c>
      <c r="K607" s="139" t="s">
        <v>178</v>
      </c>
      <c r="L607" s="32"/>
      <c r="M607" s="144" t="s">
        <v>1</v>
      </c>
      <c r="N607" s="145" t="s">
        <v>40</v>
      </c>
      <c r="P607" s="146">
        <f>O607*H607</f>
        <v>0</v>
      </c>
      <c r="Q607" s="146">
        <v>0</v>
      </c>
      <c r="R607" s="146">
        <f>Q607*H607</f>
        <v>0</v>
      </c>
      <c r="S607" s="146">
        <v>0</v>
      </c>
      <c r="T607" s="147">
        <f>S607*H607</f>
        <v>0</v>
      </c>
      <c r="AR607" s="148" t="s">
        <v>111</v>
      </c>
      <c r="AT607" s="148" t="s">
        <v>174</v>
      </c>
      <c r="AU607" s="148" t="s">
        <v>82</v>
      </c>
      <c r="AY607" s="17" t="s">
        <v>171</v>
      </c>
      <c r="BE607" s="149">
        <f>IF(N607="základní",J607,0)</f>
        <v>0</v>
      </c>
      <c r="BF607" s="149">
        <f>IF(N607="snížená",J607,0)</f>
        <v>0</v>
      </c>
      <c r="BG607" s="149">
        <f>IF(N607="zákl. přenesená",J607,0)</f>
        <v>0</v>
      </c>
      <c r="BH607" s="149">
        <f>IF(N607="sníž. přenesená",J607,0)</f>
        <v>0</v>
      </c>
      <c r="BI607" s="149">
        <f>IF(N607="nulová",J607,0)</f>
        <v>0</v>
      </c>
      <c r="BJ607" s="17" t="s">
        <v>19</v>
      </c>
      <c r="BK607" s="149">
        <f>ROUND(I607*H607,1)</f>
        <v>0</v>
      </c>
      <c r="BL607" s="17" t="s">
        <v>111</v>
      </c>
      <c r="BM607" s="148" t="s">
        <v>2440</v>
      </c>
    </row>
    <row r="608" spans="2:65" s="1" customFormat="1" ht="19.5" x14ac:dyDescent="0.2">
      <c r="B608" s="32"/>
      <c r="D608" s="150" t="s">
        <v>180</v>
      </c>
      <c r="F608" s="151" t="s">
        <v>2435</v>
      </c>
      <c r="I608" s="152"/>
      <c r="L608" s="32"/>
      <c r="M608" s="153"/>
      <c r="T608" s="56"/>
      <c r="AT608" s="17" t="s">
        <v>180</v>
      </c>
      <c r="AU608" s="17" t="s">
        <v>82</v>
      </c>
    </row>
    <row r="609" spans="2:65" s="15" customFormat="1" x14ac:dyDescent="0.2">
      <c r="B609" s="191"/>
      <c r="D609" s="150" t="s">
        <v>182</v>
      </c>
      <c r="E609" s="192" t="s">
        <v>1</v>
      </c>
      <c r="F609" s="193" t="s">
        <v>2441</v>
      </c>
      <c r="H609" s="192" t="s">
        <v>1</v>
      </c>
      <c r="I609" s="194"/>
      <c r="L609" s="191"/>
      <c r="M609" s="195"/>
      <c r="T609" s="196"/>
      <c r="AT609" s="192" t="s">
        <v>182</v>
      </c>
      <c r="AU609" s="192" t="s">
        <v>82</v>
      </c>
      <c r="AV609" s="15" t="s">
        <v>19</v>
      </c>
      <c r="AW609" s="15" t="s">
        <v>31</v>
      </c>
      <c r="AX609" s="15" t="s">
        <v>75</v>
      </c>
      <c r="AY609" s="192" t="s">
        <v>171</v>
      </c>
    </row>
    <row r="610" spans="2:65" s="12" customFormat="1" x14ac:dyDescent="0.2">
      <c r="B610" s="154"/>
      <c r="D610" s="150" t="s">
        <v>182</v>
      </c>
      <c r="E610" s="155" t="s">
        <v>1</v>
      </c>
      <c r="F610" s="156" t="s">
        <v>2442</v>
      </c>
      <c r="H610" s="157">
        <v>7.5</v>
      </c>
      <c r="I610" s="158"/>
      <c r="L610" s="154"/>
      <c r="M610" s="159"/>
      <c r="T610" s="160"/>
      <c r="AT610" s="155" t="s">
        <v>182</v>
      </c>
      <c r="AU610" s="155" t="s">
        <v>82</v>
      </c>
      <c r="AV610" s="12" t="s">
        <v>82</v>
      </c>
      <c r="AW610" s="12" t="s">
        <v>31</v>
      </c>
      <c r="AX610" s="12" t="s">
        <v>19</v>
      </c>
      <c r="AY610" s="155" t="s">
        <v>171</v>
      </c>
    </row>
    <row r="611" spans="2:65" s="1" customFormat="1" ht="24.2" customHeight="1" x14ac:dyDescent="0.2">
      <c r="B611" s="32"/>
      <c r="C611" s="137" t="s">
        <v>2443</v>
      </c>
      <c r="D611" s="137" t="s">
        <v>174</v>
      </c>
      <c r="E611" s="138" t="s">
        <v>2444</v>
      </c>
      <c r="F611" s="139" t="s">
        <v>2445</v>
      </c>
      <c r="G611" s="140" t="s">
        <v>177</v>
      </c>
      <c r="H611" s="141">
        <v>28</v>
      </c>
      <c r="I611" s="142"/>
      <c r="J611" s="143">
        <f>ROUND(I611*H611,1)</f>
        <v>0</v>
      </c>
      <c r="K611" s="139" t="s">
        <v>178</v>
      </c>
      <c r="L611" s="32"/>
      <c r="M611" s="144" t="s">
        <v>1</v>
      </c>
      <c r="N611" s="145" t="s">
        <v>40</v>
      </c>
      <c r="P611" s="146">
        <f>O611*H611</f>
        <v>0</v>
      </c>
      <c r="Q611" s="146">
        <v>0</v>
      </c>
      <c r="R611" s="146">
        <f>Q611*H611</f>
        <v>0</v>
      </c>
      <c r="S611" s="146">
        <v>0</v>
      </c>
      <c r="T611" s="147">
        <f>S611*H611</f>
        <v>0</v>
      </c>
      <c r="AR611" s="148" t="s">
        <v>111</v>
      </c>
      <c r="AT611" s="148" t="s">
        <v>174</v>
      </c>
      <c r="AU611" s="148" t="s">
        <v>82</v>
      </c>
      <c r="AY611" s="17" t="s">
        <v>171</v>
      </c>
      <c r="BE611" s="149">
        <f>IF(N611="základní",J611,0)</f>
        <v>0</v>
      </c>
      <c r="BF611" s="149">
        <f>IF(N611="snížená",J611,0)</f>
        <v>0</v>
      </c>
      <c r="BG611" s="149">
        <f>IF(N611="zákl. přenesená",J611,0)</f>
        <v>0</v>
      </c>
      <c r="BH611" s="149">
        <f>IF(N611="sníž. přenesená",J611,0)</f>
        <v>0</v>
      </c>
      <c r="BI611" s="149">
        <f>IF(N611="nulová",J611,0)</f>
        <v>0</v>
      </c>
      <c r="BJ611" s="17" t="s">
        <v>19</v>
      </c>
      <c r="BK611" s="149">
        <f>ROUND(I611*H611,1)</f>
        <v>0</v>
      </c>
      <c r="BL611" s="17" t="s">
        <v>111</v>
      </c>
      <c r="BM611" s="148" t="s">
        <v>2446</v>
      </c>
    </row>
    <row r="612" spans="2:65" s="1" customFormat="1" ht="19.5" x14ac:dyDescent="0.2">
      <c r="B612" s="32"/>
      <c r="D612" s="150" t="s">
        <v>180</v>
      </c>
      <c r="F612" s="151" t="s">
        <v>2447</v>
      </c>
      <c r="I612" s="152"/>
      <c r="L612" s="32"/>
      <c r="M612" s="153"/>
      <c r="T612" s="56"/>
      <c r="AT612" s="17" t="s">
        <v>180</v>
      </c>
      <c r="AU612" s="17" t="s">
        <v>82</v>
      </c>
    </row>
    <row r="613" spans="2:65" s="1" customFormat="1" ht="24.2" customHeight="1" x14ac:dyDescent="0.2">
      <c r="B613" s="32"/>
      <c r="C613" s="137" t="s">
        <v>1588</v>
      </c>
      <c r="D613" s="137" t="s">
        <v>174</v>
      </c>
      <c r="E613" s="138" t="s">
        <v>2448</v>
      </c>
      <c r="F613" s="139" t="s">
        <v>2449</v>
      </c>
      <c r="G613" s="140" t="s">
        <v>177</v>
      </c>
      <c r="H613" s="141">
        <v>38</v>
      </c>
      <c r="I613" s="142"/>
      <c r="J613" s="143">
        <f>ROUND(I613*H613,1)</f>
        <v>0</v>
      </c>
      <c r="K613" s="139" t="s">
        <v>178</v>
      </c>
      <c r="L613" s="32"/>
      <c r="M613" s="144" t="s">
        <v>1</v>
      </c>
      <c r="N613" s="145" t="s">
        <v>40</v>
      </c>
      <c r="P613" s="146">
        <f>O613*H613</f>
        <v>0</v>
      </c>
      <c r="Q613" s="146">
        <v>6.9125000000000002E-3</v>
      </c>
      <c r="R613" s="146">
        <f>Q613*H613</f>
        <v>0.26267499999999999</v>
      </c>
      <c r="S613" s="146">
        <v>0</v>
      </c>
      <c r="T613" s="147">
        <f>S613*H613</f>
        <v>0</v>
      </c>
      <c r="AR613" s="148" t="s">
        <v>111</v>
      </c>
      <c r="AT613" s="148" t="s">
        <v>174</v>
      </c>
      <c r="AU613" s="148" t="s">
        <v>82</v>
      </c>
      <c r="AY613" s="17" t="s">
        <v>171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7" t="s">
        <v>19</v>
      </c>
      <c r="BK613" s="149">
        <f>ROUND(I613*H613,1)</f>
        <v>0</v>
      </c>
      <c r="BL613" s="17" t="s">
        <v>111</v>
      </c>
      <c r="BM613" s="148" t="s">
        <v>2450</v>
      </c>
    </row>
    <row r="614" spans="2:65" s="1" customFormat="1" ht="19.5" x14ac:dyDescent="0.2">
      <c r="B614" s="32"/>
      <c r="D614" s="150" t="s">
        <v>180</v>
      </c>
      <c r="F614" s="151" t="s">
        <v>2451</v>
      </c>
      <c r="I614" s="152"/>
      <c r="L614" s="32"/>
      <c r="M614" s="153"/>
      <c r="T614" s="56"/>
      <c r="AT614" s="17" t="s">
        <v>180</v>
      </c>
      <c r="AU614" s="17" t="s">
        <v>82</v>
      </c>
    </row>
    <row r="615" spans="2:65" s="12" customFormat="1" x14ac:dyDescent="0.2">
      <c r="B615" s="154"/>
      <c r="D615" s="150" t="s">
        <v>182</v>
      </c>
      <c r="E615" s="155" t="s">
        <v>1</v>
      </c>
      <c r="F615" s="156" t="s">
        <v>2452</v>
      </c>
      <c r="H615" s="157">
        <v>38</v>
      </c>
      <c r="I615" s="158"/>
      <c r="L615" s="154"/>
      <c r="M615" s="159"/>
      <c r="T615" s="160"/>
      <c r="AT615" s="155" t="s">
        <v>182</v>
      </c>
      <c r="AU615" s="155" t="s">
        <v>82</v>
      </c>
      <c r="AV615" s="12" t="s">
        <v>82</v>
      </c>
      <c r="AW615" s="12" t="s">
        <v>31</v>
      </c>
      <c r="AX615" s="12" t="s">
        <v>19</v>
      </c>
      <c r="AY615" s="155" t="s">
        <v>171</v>
      </c>
    </row>
    <row r="616" spans="2:65" s="1" customFormat="1" ht="24.2" customHeight="1" x14ac:dyDescent="0.2">
      <c r="B616" s="32"/>
      <c r="C616" s="168" t="s">
        <v>2453</v>
      </c>
      <c r="D616" s="168" t="s">
        <v>193</v>
      </c>
      <c r="E616" s="169" t="s">
        <v>2454</v>
      </c>
      <c r="F616" s="170" t="s">
        <v>2455</v>
      </c>
      <c r="G616" s="171" t="s">
        <v>221</v>
      </c>
      <c r="H616" s="172">
        <v>11</v>
      </c>
      <c r="I616" s="173"/>
      <c r="J616" s="174">
        <f>ROUND(I616*H616,1)</f>
        <v>0</v>
      </c>
      <c r="K616" s="170" t="s">
        <v>178</v>
      </c>
      <c r="L616" s="175"/>
      <c r="M616" s="176" t="s">
        <v>1</v>
      </c>
      <c r="N616" s="177" t="s">
        <v>40</v>
      </c>
      <c r="P616" s="146">
        <f>O616*H616</f>
        <v>0</v>
      </c>
      <c r="Q616" s="146">
        <v>8.1000000000000003E-2</v>
      </c>
      <c r="R616" s="146">
        <f>Q616*H616</f>
        <v>0.89100000000000001</v>
      </c>
      <c r="S616" s="146">
        <v>0</v>
      </c>
      <c r="T616" s="147">
        <f>S616*H616</f>
        <v>0</v>
      </c>
      <c r="AR616" s="148" t="s">
        <v>196</v>
      </c>
      <c r="AT616" s="148" t="s">
        <v>193</v>
      </c>
      <c r="AU616" s="148" t="s">
        <v>82</v>
      </c>
      <c r="AY616" s="17" t="s">
        <v>171</v>
      </c>
      <c r="BE616" s="149">
        <f>IF(N616="základní",J616,0)</f>
        <v>0</v>
      </c>
      <c r="BF616" s="149">
        <f>IF(N616="snížená",J616,0)</f>
        <v>0</v>
      </c>
      <c r="BG616" s="149">
        <f>IF(N616="zákl. přenesená",J616,0)</f>
        <v>0</v>
      </c>
      <c r="BH616" s="149">
        <f>IF(N616="sníž. přenesená",J616,0)</f>
        <v>0</v>
      </c>
      <c r="BI616" s="149">
        <f>IF(N616="nulová",J616,0)</f>
        <v>0</v>
      </c>
      <c r="BJ616" s="17" t="s">
        <v>19</v>
      </c>
      <c r="BK616" s="149">
        <f>ROUND(I616*H616,1)</f>
        <v>0</v>
      </c>
      <c r="BL616" s="17" t="s">
        <v>111</v>
      </c>
      <c r="BM616" s="148" t="s">
        <v>2456</v>
      </c>
    </row>
    <row r="617" spans="2:65" s="1" customFormat="1" x14ac:dyDescent="0.2">
      <c r="B617" s="32"/>
      <c r="D617" s="150" t="s">
        <v>180</v>
      </c>
      <c r="F617" s="151" t="s">
        <v>2455</v>
      </c>
      <c r="I617" s="152"/>
      <c r="L617" s="32"/>
      <c r="M617" s="153"/>
      <c r="T617" s="56"/>
      <c r="AT617" s="17" t="s">
        <v>180</v>
      </c>
      <c r="AU617" s="17" t="s">
        <v>82</v>
      </c>
    </row>
    <row r="618" spans="2:65" s="1" customFormat="1" ht="24.2" customHeight="1" x14ac:dyDescent="0.2">
      <c r="B618" s="32"/>
      <c r="C618" s="168" t="s">
        <v>1591</v>
      </c>
      <c r="D618" s="168" t="s">
        <v>193</v>
      </c>
      <c r="E618" s="169" t="s">
        <v>2457</v>
      </c>
      <c r="F618" s="170" t="s">
        <v>2458</v>
      </c>
      <c r="G618" s="171" t="s">
        <v>221</v>
      </c>
      <c r="H618" s="172">
        <v>13</v>
      </c>
      <c r="I618" s="173"/>
      <c r="J618" s="174">
        <f>ROUND(I618*H618,1)</f>
        <v>0</v>
      </c>
      <c r="K618" s="170" t="s">
        <v>178</v>
      </c>
      <c r="L618" s="175"/>
      <c r="M618" s="176" t="s">
        <v>1</v>
      </c>
      <c r="N618" s="177" t="s">
        <v>40</v>
      </c>
      <c r="P618" s="146">
        <f>O618*H618</f>
        <v>0</v>
      </c>
      <c r="Q618" s="146">
        <v>8.1000000000000003E-2</v>
      </c>
      <c r="R618" s="146">
        <f>Q618*H618</f>
        <v>1.0529999999999999</v>
      </c>
      <c r="S618" s="146">
        <v>0</v>
      </c>
      <c r="T618" s="147">
        <f>S618*H618</f>
        <v>0</v>
      </c>
      <c r="AR618" s="148" t="s">
        <v>196</v>
      </c>
      <c r="AT618" s="148" t="s">
        <v>193</v>
      </c>
      <c r="AU618" s="148" t="s">
        <v>82</v>
      </c>
      <c r="AY618" s="17" t="s">
        <v>171</v>
      </c>
      <c r="BE618" s="149">
        <f>IF(N618="základní",J618,0)</f>
        <v>0</v>
      </c>
      <c r="BF618" s="149">
        <f>IF(N618="snížená",J618,0)</f>
        <v>0</v>
      </c>
      <c r="BG618" s="149">
        <f>IF(N618="zákl. přenesená",J618,0)</f>
        <v>0</v>
      </c>
      <c r="BH618" s="149">
        <f>IF(N618="sníž. přenesená",J618,0)</f>
        <v>0</v>
      </c>
      <c r="BI618" s="149">
        <f>IF(N618="nulová",J618,0)</f>
        <v>0</v>
      </c>
      <c r="BJ618" s="17" t="s">
        <v>19</v>
      </c>
      <c r="BK618" s="149">
        <f>ROUND(I618*H618,1)</f>
        <v>0</v>
      </c>
      <c r="BL618" s="17" t="s">
        <v>111</v>
      </c>
      <c r="BM618" s="148" t="s">
        <v>2459</v>
      </c>
    </row>
    <row r="619" spans="2:65" s="1" customFormat="1" x14ac:dyDescent="0.2">
      <c r="B619" s="32"/>
      <c r="D619" s="150" t="s">
        <v>180</v>
      </c>
      <c r="F619" s="151" t="s">
        <v>2458</v>
      </c>
      <c r="I619" s="152"/>
      <c r="L619" s="32"/>
      <c r="M619" s="153"/>
      <c r="T619" s="56"/>
      <c r="AT619" s="17" t="s">
        <v>180</v>
      </c>
      <c r="AU619" s="17" t="s">
        <v>82</v>
      </c>
    </row>
    <row r="620" spans="2:65" s="1" customFormat="1" ht="16.5" customHeight="1" x14ac:dyDescent="0.2">
      <c r="B620" s="32"/>
      <c r="C620" s="168" t="s">
        <v>2460</v>
      </c>
      <c r="D620" s="168" t="s">
        <v>193</v>
      </c>
      <c r="E620" s="169" t="s">
        <v>2461</v>
      </c>
      <c r="F620" s="170" t="s">
        <v>2462</v>
      </c>
      <c r="G620" s="171" t="s">
        <v>221</v>
      </c>
      <c r="H620" s="172">
        <v>12</v>
      </c>
      <c r="I620" s="173"/>
      <c r="J620" s="174">
        <f>ROUND(I620*H620,1)</f>
        <v>0</v>
      </c>
      <c r="K620" s="170" t="s">
        <v>178</v>
      </c>
      <c r="L620" s="175"/>
      <c r="M620" s="176" t="s">
        <v>1</v>
      </c>
      <c r="N620" s="177" t="s">
        <v>40</v>
      </c>
      <c r="P620" s="146">
        <f>O620*H620</f>
        <v>0</v>
      </c>
      <c r="Q620" s="146">
        <v>0.26200000000000001</v>
      </c>
      <c r="R620" s="146">
        <f>Q620*H620</f>
        <v>3.1440000000000001</v>
      </c>
      <c r="S620" s="146">
        <v>0</v>
      </c>
      <c r="T620" s="147">
        <f>S620*H620</f>
        <v>0</v>
      </c>
      <c r="AR620" s="148" t="s">
        <v>196</v>
      </c>
      <c r="AT620" s="148" t="s">
        <v>193</v>
      </c>
      <c r="AU620" s="148" t="s">
        <v>82</v>
      </c>
      <c r="AY620" s="17" t="s">
        <v>171</v>
      </c>
      <c r="BE620" s="149">
        <f>IF(N620="základní",J620,0)</f>
        <v>0</v>
      </c>
      <c r="BF620" s="149">
        <f>IF(N620="snížená",J620,0)</f>
        <v>0</v>
      </c>
      <c r="BG620" s="149">
        <f>IF(N620="zákl. přenesená",J620,0)</f>
        <v>0</v>
      </c>
      <c r="BH620" s="149">
        <f>IF(N620="sníž. přenesená",J620,0)</f>
        <v>0</v>
      </c>
      <c r="BI620" s="149">
        <f>IF(N620="nulová",J620,0)</f>
        <v>0</v>
      </c>
      <c r="BJ620" s="17" t="s">
        <v>19</v>
      </c>
      <c r="BK620" s="149">
        <f>ROUND(I620*H620,1)</f>
        <v>0</v>
      </c>
      <c r="BL620" s="17" t="s">
        <v>111</v>
      </c>
      <c r="BM620" s="148" t="s">
        <v>2463</v>
      </c>
    </row>
    <row r="621" spans="2:65" s="1" customFormat="1" x14ac:dyDescent="0.2">
      <c r="B621" s="32"/>
      <c r="D621" s="150" t="s">
        <v>180</v>
      </c>
      <c r="F621" s="151" t="s">
        <v>2462</v>
      </c>
      <c r="I621" s="152"/>
      <c r="L621" s="32"/>
      <c r="M621" s="153"/>
      <c r="T621" s="56"/>
      <c r="AT621" s="17" t="s">
        <v>180</v>
      </c>
      <c r="AU621" s="17" t="s">
        <v>82</v>
      </c>
    </row>
    <row r="622" spans="2:65" s="12" customFormat="1" x14ac:dyDescent="0.2">
      <c r="B622" s="154"/>
      <c r="D622" s="150" t="s">
        <v>182</v>
      </c>
      <c r="E622" s="155" t="s">
        <v>1</v>
      </c>
      <c r="F622" s="156" t="s">
        <v>251</v>
      </c>
      <c r="H622" s="157">
        <v>12</v>
      </c>
      <c r="I622" s="158"/>
      <c r="L622" s="154"/>
      <c r="M622" s="159"/>
      <c r="T622" s="160"/>
      <c r="AT622" s="155" t="s">
        <v>182</v>
      </c>
      <c r="AU622" s="155" t="s">
        <v>82</v>
      </c>
      <c r="AV622" s="12" t="s">
        <v>82</v>
      </c>
      <c r="AW622" s="12" t="s">
        <v>31</v>
      </c>
      <c r="AX622" s="12" t="s">
        <v>19</v>
      </c>
      <c r="AY622" s="155" t="s">
        <v>171</v>
      </c>
    </row>
    <row r="623" spans="2:65" s="1" customFormat="1" ht="16.5" customHeight="1" x14ac:dyDescent="0.2">
      <c r="B623" s="32"/>
      <c r="C623" s="168" t="s">
        <v>1596</v>
      </c>
      <c r="D623" s="168" t="s">
        <v>193</v>
      </c>
      <c r="E623" s="169" t="s">
        <v>2464</v>
      </c>
      <c r="F623" s="170" t="s">
        <v>2465</v>
      </c>
      <c r="G623" s="171" t="s">
        <v>221</v>
      </c>
      <c r="H623" s="172">
        <v>12</v>
      </c>
      <c r="I623" s="173"/>
      <c r="J623" s="174">
        <f>ROUND(I623*H623,1)</f>
        <v>0</v>
      </c>
      <c r="K623" s="170" t="s">
        <v>178</v>
      </c>
      <c r="L623" s="175"/>
      <c r="M623" s="176" t="s">
        <v>1</v>
      </c>
      <c r="N623" s="177" t="s">
        <v>40</v>
      </c>
      <c r="P623" s="146">
        <f>O623*H623</f>
        <v>0</v>
      </c>
      <c r="Q623" s="146">
        <v>0.52600000000000002</v>
      </c>
      <c r="R623" s="146">
        <f>Q623*H623</f>
        <v>6.3120000000000003</v>
      </c>
      <c r="S623" s="146">
        <v>0</v>
      </c>
      <c r="T623" s="147">
        <f>S623*H623</f>
        <v>0</v>
      </c>
      <c r="AR623" s="148" t="s">
        <v>196</v>
      </c>
      <c r="AT623" s="148" t="s">
        <v>193</v>
      </c>
      <c r="AU623" s="148" t="s">
        <v>82</v>
      </c>
      <c r="AY623" s="17" t="s">
        <v>171</v>
      </c>
      <c r="BE623" s="149">
        <f>IF(N623="základní",J623,0)</f>
        <v>0</v>
      </c>
      <c r="BF623" s="149">
        <f>IF(N623="snížená",J623,0)</f>
        <v>0</v>
      </c>
      <c r="BG623" s="149">
        <f>IF(N623="zákl. přenesená",J623,0)</f>
        <v>0</v>
      </c>
      <c r="BH623" s="149">
        <f>IF(N623="sníž. přenesená",J623,0)</f>
        <v>0</v>
      </c>
      <c r="BI623" s="149">
        <f>IF(N623="nulová",J623,0)</f>
        <v>0</v>
      </c>
      <c r="BJ623" s="17" t="s">
        <v>19</v>
      </c>
      <c r="BK623" s="149">
        <f>ROUND(I623*H623,1)</f>
        <v>0</v>
      </c>
      <c r="BL623" s="17" t="s">
        <v>111</v>
      </c>
      <c r="BM623" s="148" t="s">
        <v>2466</v>
      </c>
    </row>
    <row r="624" spans="2:65" s="1" customFormat="1" x14ac:dyDescent="0.2">
      <c r="B624" s="32"/>
      <c r="D624" s="150" t="s">
        <v>180</v>
      </c>
      <c r="F624" s="151" t="s">
        <v>2465</v>
      </c>
      <c r="I624" s="152"/>
      <c r="L624" s="32"/>
      <c r="M624" s="153"/>
      <c r="T624" s="56"/>
      <c r="AT624" s="17" t="s">
        <v>180</v>
      </c>
      <c r="AU624" s="17" t="s">
        <v>82</v>
      </c>
    </row>
    <row r="625" spans="2:65" s="12" customFormat="1" x14ac:dyDescent="0.2">
      <c r="B625" s="154"/>
      <c r="D625" s="150" t="s">
        <v>182</v>
      </c>
      <c r="E625" s="155" t="s">
        <v>1</v>
      </c>
      <c r="F625" s="156" t="s">
        <v>251</v>
      </c>
      <c r="H625" s="157">
        <v>12</v>
      </c>
      <c r="I625" s="158"/>
      <c r="L625" s="154"/>
      <c r="M625" s="159"/>
      <c r="T625" s="160"/>
      <c r="AT625" s="155" t="s">
        <v>182</v>
      </c>
      <c r="AU625" s="155" t="s">
        <v>82</v>
      </c>
      <c r="AV625" s="12" t="s">
        <v>82</v>
      </c>
      <c r="AW625" s="12" t="s">
        <v>31</v>
      </c>
      <c r="AX625" s="12" t="s">
        <v>19</v>
      </c>
      <c r="AY625" s="155" t="s">
        <v>171</v>
      </c>
    </row>
    <row r="626" spans="2:65" s="1" customFormat="1" ht="16.5" customHeight="1" x14ac:dyDescent="0.2">
      <c r="B626" s="32"/>
      <c r="C626" s="168" t="s">
        <v>2467</v>
      </c>
      <c r="D626" s="168" t="s">
        <v>193</v>
      </c>
      <c r="E626" s="169" t="s">
        <v>2468</v>
      </c>
      <c r="F626" s="170" t="s">
        <v>2469</v>
      </c>
      <c r="G626" s="171" t="s">
        <v>221</v>
      </c>
      <c r="H626" s="172">
        <v>15</v>
      </c>
      <c r="I626" s="173"/>
      <c r="J626" s="174">
        <f>ROUND(I626*H626,1)</f>
        <v>0</v>
      </c>
      <c r="K626" s="170" t="s">
        <v>178</v>
      </c>
      <c r="L626" s="175"/>
      <c r="M626" s="176" t="s">
        <v>1</v>
      </c>
      <c r="N626" s="177" t="s">
        <v>40</v>
      </c>
      <c r="P626" s="146">
        <f>O626*H626</f>
        <v>0</v>
      </c>
      <c r="Q626" s="146">
        <v>1.054</v>
      </c>
      <c r="R626" s="146">
        <f>Q626*H626</f>
        <v>15.81</v>
      </c>
      <c r="S626" s="146">
        <v>0</v>
      </c>
      <c r="T626" s="147">
        <f>S626*H626</f>
        <v>0</v>
      </c>
      <c r="AR626" s="148" t="s">
        <v>196</v>
      </c>
      <c r="AT626" s="148" t="s">
        <v>193</v>
      </c>
      <c r="AU626" s="148" t="s">
        <v>82</v>
      </c>
      <c r="AY626" s="17" t="s">
        <v>171</v>
      </c>
      <c r="BE626" s="149">
        <f>IF(N626="základní",J626,0)</f>
        <v>0</v>
      </c>
      <c r="BF626" s="149">
        <f>IF(N626="snížená",J626,0)</f>
        <v>0</v>
      </c>
      <c r="BG626" s="149">
        <f>IF(N626="zákl. přenesená",J626,0)</f>
        <v>0</v>
      </c>
      <c r="BH626" s="149">
        <f>IF(N626="sníž. přenesená",J626,0)</f>
        <v>0</v>
      </c>
      <c r="BI626" s="149">
        <f>IF(N626="nulová",J626,0)</f>
        <v>0</v>
      </c>
      <c r="BJ626" s="17" t="s">
        <v>19</v>
      </c>
      <c r="BK626" s="149">
        <f>ROUND(I626*H626,1)</f>
        <v>0</v>
      </c>
      <c r="BL626" s="17" t="s">
        <v>111</v>
      </c>
      <c r="BM626" s="148" t="s">
        <v>2470</v>
      </c>
    </row>
    <row r="627" spans="2:65" s="1" customFormat="1" x14ac:dyDescent="0.2">
      <c r="B627" s="32"/>
      <c r="D627" s="150" t="s">
        <v>180</v>
      </c>
      <c r="F627" s="151" t="s">
        <v>2469</v>
      </c>
      <c r="I627" s="152"/>
      <c r="L627" s="32"/>
      <c r="M627" s="153"/>
      <c r="T627" s="56"/>
      <c r="AT627" s="17" t="s">
        <v>180</v>
      </c>
      <c r="AU627" s="17" t="s">
        <v>82</v>
      </c>
    </row>
    <row r="628" spans="2:65" s="12" customFormat="1" x14ac:dyDescent="0.2">
      <c r="B628" s="154"/>
      <c r="D628" s="150" t="s">
        <v>182</v>
      </c>
      <c r="E628" s="155" t="s">
        <v>1</v>
      </c>
      <c r="F628" s="156" t="s">
        <v>251</v>
      </c>
      <c r="H628" s="157">
        <v>12</v>
      </c>
      <c r="I628" s="158"/>
      <c r="L628" s="154"/>
      <c r="M628" s="159"/>
      <c r="T628" s="160"/>
      <c r="AT628" s="155" t="s">
        <v>182</v>
      </c>
      <c r="AU628" s="155" t="s">
        <v>82</v>
      </c>
      <c r="AV628" s="12" t="s">
        <v>82</v>
      </c>
      <c r="AW628" s="12" t="s">
        <v>31</v>
      </c>
      <c r="AX628" s="12" t="s">
        <v>75</v>
      </c>
      <c r="AY628" s="155" t="s">
        <v>171</v>
      </c>
    </row>
    <row r="629" spans="2:65" s="15" customFormat="1" x14ac:dyDescent="0.2">
      <c r="B629" s="191"/>
      <c r="D629" s="150" t="s">
        <v>182</v>
      </c>
      <c r="E629" s="192" t="s">
        <v>1</v>
      </c>
      <c r="F629" s="193" t="s">
        <v>2471</v>
      </c>
      <c r="H629" s="192" t="s">
        <v>1</v>
      </c>
      <c r="I629" s="194"/>
      <c r="L629" s="191"/>
      <c r="M629" s="195"/>
      <c r="T629" s="196"/>
      <c r="AT629" s="192" t="s">
        <v>182</v>
      </c>
      <c r="AU629" s="192" t="s">
        <v>82</v>
      </c>
      <c r="AV629" s="15" t="s">
        <v>19</v>
      </c>
      <c r="AW629" s="15" t="s">
        <v>31</v>
      </c>
      <c r="AX629" s="15" t="s">
        <v>75</v>
      </c>
      <c r="AY629" s="192" t="s">
        <v>171</v>
      </c>
    </row>
    <row r="630" spans="2:65" s="12" customFormat="1" x14ac:dyDescent="0.2">
      <c r="B630" s="154"/>
      <c r="D630" s="150" t="s">
        <v>182</v>
      </c>
      <c r="E630" s="155" t="s">
        <v>1</v>
      </c>
      <c r="F630" s="156" t="s">
        <v>107</v>
      </c>
      <c r="H630" s="157">
        <v>3</v>
      </c>
      <c r="I630" s="158"/>
      <c r="L630" s="154"/>
      <c r="M630" s="159"/>
      <c r="T630" s="160"/>
      <c r="AT630" s="155" t="s">
        <v>182</v>
      </c>
      <c r="AU630" s="155" t="s">
        <v>82</v>
      </c>
      <c r="AV630" s="12" t="s">
        <v>82</v>
      </c>
      <c r="AW630" s="12" t="s">
        <v>31</v>
      </c>
      <c r="AX630" s="12" t="s">
        <v>75</v>
      </c>
      <c r="AY630" s="155" t="s">
        <v>171</v>
      </c>
    </row>
    <row r="631" spans="2:65" s="14" customFormat="1" x14ac:dyDescent="0.2">
      <c r="B631" s="178"/>
      <c r="D631" s="150" t="s">
        <v>182</v>
      </c>
      <c r="E631" s="179" t="s">
        <v>1</v>
      </c>
      <c r="F631" s="180" t="s">
        <v>209</v>
      </c>
      <c r="H631" s="181">
        <v>15</v>
      </c>
      <c r="I631" s="182"/>
      <c r="L631" s="178"/>
      <c r="M631" s="183"/>
      <c r="T631" s="184"/>
      <c r="AT631" s="179" t="s">
        <v>182</v>
      </c>
      <c r="AU631" s="179" t="s">
        <v>82</v>
      </c>
      <c r="AV631" s="14" t="s">
        <v>111</v>
      </c>
      <c r="AW631" s="14" t="s">
        <v>31</v>
      </c>
      <c r="AX631" s="14" t="s">
        <v>19</v>
      </c>
      <c r="AY631" s="179" t="s">
        <v>171</v>
      </c>
    </row>
    <row r="632" spans="2:65" s="1" customFormat="1" ht="21.75" customHeight="1" x14ac:dyDescent="0.2">
      <c r="B632" s="32"/>
      <c r="C632" s="168" t="s">
        <v>1598</v>
      </c>
      <c r="D632" s="168" t="s">
        <v>193</v>
      </c>
      <c r="E632" s="169" t="s">
        <v>2472</v>
      </c>
      <c r="F632" s="170" t="s">
        <v>2473</v>
      </c>
      <c r="G632" s="171" t="s">
        <v>221</v>
      </c>
      <c r="H632" s="172">
        <v>21</v>
      </c>
      <c r="I632" s="173"/>
      <c r="J632" s="174">
        <f>ROUND(I632*H632,1)</f>
        <v>0</v>
      </c>
      <c r="K632" s="170" t="s">
        <v>855</v>
      </c>
      <c r="L632" s="175"/>
      <c r="M632" s="176" t="s">
        <v>1</v>
      </c>
      <c r="N632" s="177" t="s">
        <v>40</v>
      </c>
      <c r="P632" s="146">
        <f>O632*H632</f>
        <v>0</v>
      </c>
      <c r="Q632" s="146">
        <v>0.19600000000000001</v>
      </c>
      <c r="R632" s="146">
        <f>Q632*H632</f>
        <v>4.1160000000000005</v>
      </c>
      <c r="S632" s="146">
        <v>0</v>
      </c>
      <c r="T632" s="147">
        <f>S632*H632</f>
        <v>0</v>
      </c>
      <c r="AR632" s="148" t="s">
        <v>196</v>
      </c>
      <c r="AT632" s="148" t="s">
        <v>193</v>
      </c>
      <c r="AU632" s="148" t="s">
        <v>82</v>
      </c>
      <c r="AY632" s="17" t="s">
        <v>171</v>
      </c>
      <c r="BE632" s="149">
        <f>IF(N632="základní",J632,0)</f>
        <v>0</v>
      </c>
      <c r="BF632" s="149">
        <f>IF(N632="snížená",J632,0)</f>
        <v>0</v>
      </c>
      <c r="BG632" s="149">
        <f>IF(N632="zákl. přenesená",J632,0)</f>
        <v>0</v>
      </c>
      <c r="BH632" s="149">
        <f>IF(N632="sníž. přenesená",J632,0)</f>
        <v>0</v>
      </c>
      <c r="BI632" s="149">
        <f>IF(N632="nulová",J632,0)</f>
        <v>0</v>
      </c>
      <c r="BJ632" s="17" t="s">
        <v>19</v>
      </c>
      <c r="BK632" s="149">
        <f>ROUND(I632*H632,1)</f>
        <v>0</v>
      </c>
      <c r="BL632" s="17" t="s">
        <v>111</v>
      </c>
      <c r="BM632" s="148" t="s">
        <v>2474</v>
      </c>
    </row>
    <row r="633" spans="2:65" s="1" customFormat="1" x14ac:dyDescent="0.2">
      <c r="B633" s="32"/>
      <c r="D633" s="150" t="s">
        <v>180</v>
      </c>
      <c r="F633" s="151" t="s">
        <v>2473</v>
      </c>
      <c r="I633" s="152"/>
      <c r="L633" s="32"/>
      <c r="M633" s="153"/>
      <c r="T633" s="56"/>
      <c r="AT633" s="17" t="s">
        <v>180</v>
      </c>
      <c r="AU633" s="17" t="s">
        <v>82</v>
      </c>
    </row>
    <row r="634" spans="2:65" s="1" customFormat="1" ht="24.2" customHeight="1" x14ac:dyDescent="0.2">
      <c r="B634" s="32"/>
      <c r="C634" s="168" t="s">
        <v>2475</v>
      </c>
      <c r="D634" s="168" t="s">
        <v>193</v>
      </c>
      <c r="E634" s="169" t="s">
        <v>2476</v>
      </c>
      <c r="F634" s="170" t="s">
        <v>2477</v>
      </c>
      <c r="G634" s="171" t="s">
        <v>221</v>
      </c>
      <c r="H634" s="172">
        <v>20</v>
      </c>
      <c r="I634" s="173"/>
      <c r="J634" s="174">
        <f>ROUND(I634*H634,1)</f>
        <v>0</v>
      </c>
      <c r="K634" s="170" t="s">
        <v>178</v>
      </c>
      <c r="L634" s="175"/>
      <c r="M634" s="176" t="s">
        <v>1</v>
      </c>
      <c r="N634" s="177" t="s">
        <v>40</v>
      </c>
      <c r="P634" s="146">
        <f>O634*H634</f>
        <v>0</v>
      </c>
      <c r="Q634" s="146">
        <v>2.59</v>
      </c>
      <c r="R634" s="146">
        <f>Q634*H634</f>
        <v>51.8</v>
      </c>
      <c r="S634" s="146">
        <v>0</v>
      </c>
      <c r="T634" s="147">
        <f>S634*H634</f>
        <v>0</v>
      </c>
      <c r="AR634" s="148" t="s">
        <v>196</v>
      </c>
      <c r="AT634" s="148" t="s">
        <v>193</v>
      </c>
      <c r="AU634" s="148" t="s">
        <v>82</v>
      </c>
      <c r="AY634" s="17" t="s">
        <v>171</v>
      </c>
      <c r="BE634" s="149">
        <f>IF(N634="základní",J634,0)</f>
        <v>0</v>
      </c>
      <c r="BF634" s="149">
        <f>IF(N634="snížená",J634,0)</f>
        <v>0</v>
      </c>
      <c r="BG634" s="149">
        <f>IF(N634="zákl. přenesená",J634,0)</f>
        <v>0</v>
      </c>
      <c r="BH634" s="149">
        <f>IF(N634="sníž. přenesená",J634,0)</f>
        <v>0</v>
      </c>
      <c r="BI634" s="149">
        <f>IF(N634="nulová",J634,0)</f>
        <v>0</v>
      </c>
      <c r="BJ634" s="17" t="s">
        <v>19</v>
      </c>
      <c r="BK634" s="149">
        <f>ROUND(I634*H634,1)</f>
        <v>0</v>
      </c>
      <c r="BL634" s="17" t="s">
        <v>111</v>
      </c>
      <c r="BM634" s="148" t="s">
        <v>2478</v>
      </c>
    </row>
    <row r="635" spans="2:65" s="1" customFormat="1" x14ac:dyDescent="0.2">
      <c r="B635" s="32"/>
      <c r="D635" s="150" t="s">
        <v>180</v>
      </c>
      <c r="F635" s="151" t="s">
        <v>2477</v>
      </c>
      <c r="I635" s="152"/>
      <c r="L635" s="32"/>
      <c r="M635" s="153"/>
      <c r="T635" s="56"/>
      <c r="AT635" s="17" t="s">
        <v>180</v>
      </c>
      <c r="AU635" s="17" t="s">
        <v>82</v>
      </c>
    </row>
    <row r="636" spans="2:65" s="12" customFormat="1" x14ac:dyDescent="0.2">
      <c r="B636" s="154"/>
      <c r="D636" s="150" t="s">
        <v>182</v>
      </c>
      <c r="E636" s="155" t="s">
        <v>1</v>
      </c>
      <c r="F636" s="156" t="s">
        <v>321</v>
      </c>
      <c r="H636" s="157">
        <v>20</v>
      </c>
      <c r="I636" s="158"/>
      <c r="L636" s="154"/>
      <c r="M636" s="159"/>
      <c r="T636" s="160"/>
      <c r="AT636" s="155" t="s">
        <v>182</v>
      </c>
      <c r="AU636" s="155" t="s">
        <v>82</v>
      </c>
      <c r="AV636" s="12" t="s">
        <v>82</v>
      </c>
      <c r="AW636" s="12" t="s">
        <v>31</v>
      </c>
      <c r="AX636" s="12" t="s">
        <v>19</v>
      </c>
      <c r="AY636" s="155" t="s">
        <v>171</v>
      </c>
    </row>
    <row r="637" spans="2:65" s="1" customFormat="1" ht="24.2" customHeight="1" x14ac:dyDescent="0.2">
      <c r="B637" s="32"/>
      <c r="C637" s="168" t="s">
        <v>1600</v>
      </c>
      <c r="D637" s="168" t="s">
        <v>193</v>
      </c>
      <c r="E637" s="169" t="s">
        <v>2479</v>
      </c>
      <c r="F637" s="170" t="s">
        <v>2480</v>
      </c>
      <c r="G637" s="171" t="s">
        <v>221</v>
      </c>
      <c r="H637" s="172">
        <v>8</v>
      </c>
      <c r="I637" s="173"/>
      <c r="J637" s="174">
        <f>ROUND(I637*H637,1)</f>
        <v>0</v>
      </c>
      <c r="K637" s="170" t="s">
        <v>178</v>
      </c>
      <c r="L637" s="175"/>
      <c r="M637" s="176" t="s">
        <v>1</v>
      </c>
      <c r="N637" s="177" t="s">
        <v>40</v>
      </c>
      <c r="P637" s="146">
        <f>O637*H637</f>
        <v>0</v>
      </c>
      <c r="Q637" s="146">
        <v>5.0999999999999997E-2</v>
      </c>
      <c r="R637" s="146">
        <f>Q637*H637</f>
        <v>0.40799999999999997</v>
      </c>
      <c r="S637" s="146">
        <v>0</v>
      </c>
      <c r="T637" s="147">
        <f>S637*H637</f>
        <v>0</v>
      </c>
      <c r="AR637" s="148" t="s">
        <v>196</v>
      </c>
      <c r="AT637" s="148" t="s">
        <v>193</v>
      </c>
      <c r="AU637" s="148" t="s">
        <v>82</v>
      </c>
      <c r="AY637" s="17" t="s">
        <v>171</v>
      </c>
      <c r="BE637" s="149">
        <f>IF(N637="základní",J637,0)</f>
        <v>0</v>
      </c>
      <c r="BF637" s="149">
        <f>IF(N637="snížená",J637,0)</f>
        <v>0</v>
      </c>
      <c r="BG637" s="149">
        <f>IF(N637="zákl. přenesená",J637,0)</f>
        <v>0</v>
      </c>
      <c r="BH637" s="149">
        <f>IF(N637="sníž. přenesená",J637,0)</f>
        <v>0</v>
      </c>
      <c r="BI637" s="149">
        <f>IF(N637="nulová",J637,0)</f>
        <v>0</v>
      </c>
      <c r="BJ637" s="17" t="s">
        <v>19</v>
      </c>
      <c r="BK637" s="149">
        <f>ROUND(I637*H637,1)</f>
        <v>0</v>
      </c>
      <c r="BL637" s="17" t="s">
        <v>111</v>
      </c>
      <c r="BM637" s="148" t="s">
        <v>2481</v>
      </c>
    </row>
    <row r="638" spans="2:65" s="1" customFormat="1" x14ac:dyDescent="0.2">
      <c r="B638" s="32"/>
      <c r="D638" s="150" t="s">
        <v>180</v>
      </c>
      <c r="F638" s="151" t="s">
        <v>2480</v>
      </c>
      <c r="I638" s="152"/>
      <c r="L638" s="32"/>
      <c r="M638" s="153"/>
      <c r="T638" s="56"/>
      <c r="AT638" s="17" t="s">
        <v>180</v>
      </c>
      <c r="AU638" s="17" t="s">
        <v>82</v>
      </c>
    </row>
    <row r="639" spans="2:65" s="12" customFormat="1" x14ac:dyDescent="0.2">
      <c r="B639" s="154"/>
      <c r="D639" s="150" t="s">
        <v>182</v>
      </c>
      <c r="E639" s="155" t="s">
        <v>1</v>
      </c>
      <c r="F639" s="156" t="s">
        <v>196</v>
      </c>
      <c r="H639" s="157">
        <v>8</v>
      </c>
      <c r="I639" s="158"/>
      <c r="L639" s="154"/>
      <c r="M639" s="159"/>
      <c r="T639" s="160"/>
      <c r="AT639" s="155" t="s">
        <v>182</v>
      </c>
      <c r="AU639" s="155" t="s">
        <v>82</v>
      </c>
      <c r="AV639" s="12" t="s">
        <v>82</v>
      </c>
      <c r="AW639" s="12" t="s">
        <v>31</v>
      </c>
      <c r="AX639" s="12" t="s">
        <v>19</v>
      </c>
      <c r="AY639" s="155" t="s">
        <v>171</v>
      </c>
    </row>
    <row r="640" spans="2:65" s="1" customFormat="1" ht="24.2" customHeight="1" x14ac:dyDescent="0.2">
      <c r="B640" s="32"/>
      <c r="C640" s="168" t="s">
        <v>2482</v>
      </c>
      <c r="D640" s="168" t="s">
        <v>193</v>
      </c>
      <c r="E640" s="169" t="s">
        <v>2483</v>
      </c>
      <c r="F640" s="170" t="s">
        <v>2484</v>
      </c>
      <c r="G640" s="171" t="s">
        <v>221</v>
      </c>
      <c r="H640" s="172">
        <v>3</v>
      </c>
      <c r="I640" s="173"/>
      <c r="J640" s="174">
        <f>ROUND(I640*H640,1)</f>
        <v>0</v>
      </c>
      <c r="K640" s="170" t="s">
        <v>178</v>
      </c>
      <c r="L640" s="175"/>
      <c r="M640" s="176" t="s">
        <v>1</v>
      </c>
      <c r="N640" s="177" t="s">
        <v>40</v>
      </c>
      <c r="P640" s="146">
        <f>O640*H640</f>
        <v>0</v>
      </c>
      <c r="Q640" s="146">
        <v>0.04</v>
      </c>
      <c r="R640" s="146">
        <f>Q640*H640</f>
        <v>0.12</v>
      </c>
      <c r="S640" s="146">
        <v>0</v>
      </c>
      <c r="T640" s="147">
        <f>S640*H640</f>
        <v>0</v>
      </c>
      <c r="AR640" s="148" t="s">
        <v>196</v>
      </c>
      <c r="AT640" s="148" t="s">
        <v>193</v>
      </c>
      <c r="AU640" s="148" t="s">
        <v>82</v>
      </c>
      <c r="AY640" s="17" t="s">
        <v>171</v>
      </c>
      <c r="BE640" s="149">
        <f>IF(N640="základní",J640,0)</f>
        <v>0</v>
      </c>
      <c r="BF640" s="149">
        <f>IF(N640="snížená",J640,0)</f>
        <v>0</v>
      </c>
      <c r="BG640" s="149">
        <f>IF(N640="zákl. přenesená",J640,0)</f>
        <v>0</v>
      </c>
      <c r="BH640" s="149">
        <f>IF(N640="sníž. přenesená",J640,0)</f>
        <v>0</v>
      </c>
      <c r="BI640" s="149">
        <f>IF(N640="nulová",J640,0)</f>
        <v>0</v>
      </c>
      <c r="BJ640" s="17" t="s">
        <v>19</v>
      </c>
      <c r="BK640" s="149">
        <f>ROUND(I640*H640,1)</f>
        <v>0</v>
      </c>
      <c r="BL640" s="17" t="s">
        <v>111</v>
      </c>
      <c r="BM640" s="148" t="s">
        <v>2485</v>
      </c>
    </row>
    <row r="641" spans="2:65" s="1" customFormat="1" x14ac:dyDescent="0.2">
      <c r="B641" s="32"/>
      <c r="D641" s="150" t="s">
        <v>180</v>
      </c>
      <c r="F641" s="151" t="s">
        <v>2484</v>
      </c>
      <c r="I641" s="152"/>
      <c r="L641" s="32"/>
      <c r="M641" s="153"/>
      <c r="T641" s="56"/>
      <c r="AT641" s="17" t="s">
        <v>180</v>
      </c>
      <c r="AU641" s="17" t="s">
        <v>82</v>
      </c>
    </row>
    <row r="642" spans="2:65" s="12" customFormat="1" x14ac:dyDescent="0.2">
      <c r="B642" s="154"/>
      <c r="D642" s="150" t="s">
        <v>182</v>
      </c>
      <c r="E642" s="155" t="s">
        <v>1</v>
      </c>
      <c r="F642" s="156" t="s">
        <v>107</v>
      </c>
      <c r="H642" s="157">
        <v>3</v>
      </c>
      <c r="I642" s="158"/>
      <c r="L642" s="154"/>
      <c r="M642" s="159"/>
      <c r="T642" s="160"/>
      <c r="AT642" s="155" t="s">
        <v>182</v>
      </c>
      <c r="AU642" s="155" t="s">
        <v>82</v>
      </c>
      <c r="AV642" s="12" t="s">
        <v>82</v>
      </c>
      <c r="AW642" s="12" t="s">
        <v>31</v>
      </c>
      <c r="AX642" s="12" t="s">
        <v>19</v>
      </c>
      <c r="AY642" s="155" t="s">
        <v>171</v>
      </c>
    </row>
    <row r="643" spans="2:65" s="1" customFormat="1" ht="24.2" customHeight="1" x14ac:dyDescent="0.2">
      <c r="B643" s="32"/>
      <c r="C643" s="168" t="s">
        <v>1602</v>
      </c>
      <c r="D643" s="168" t="s">
        <v>193</v>
      </c>
      <c r="E643" s="169" t="s">
        <v>2486</v>
      </c>
      <c r="F643" s="170" t="s">
        <v>2487</v>
      </c>
      <c r="G643" s="171" t="s">
        <v>221</v>
      </c>
      <c r="H643" s="172">
        <v>7</v>
      </c>
      <c r="I643" s="173"/>
      <c r="J643" s="174">
        <f>ROUND(I643*H643,1)</f>
        <v>0</v>
      </c>
      <c r="K643" s="170" t="s">
        <v>178</v>
      </c>
      <c r="L643" s="175"/>
      <c r="M643" s="176" t="s">
        <v>1</v>
      </c>
      <c r="N643" s="177" t="s">
        <v>40</v>
      </c>
      <c r="P643" s="146">
        <f>O643*H643</f>
        <v>0</v>
      </c>
      <c r="Q643" s="146">
        <v>0.58499999999999996</v>
      </c>
      <c r="R643" s="146">
        <f>Q643*H643</f>
        <v>4.0949999999999998</v>
      </c>
      <c r="S643" s="146">
        <v>0</v>
      </c>
      <c r="T643" s="147">
        <f>S643*H643</f>
        <v>0</v>
      </c>
      <c r="AR643" s="148" t="s">
        <v>196</v>
      </c>
      <c r="AT643" s="148" t="s">
        <v>193</v>
      </c>
      <c r="AU643" s="148" t="s">
        <v>82</v>
      </c>
      <c r="AY643" s="17" t="s">
        <v>171</v>
      </c>
      <c r="BE643" s="149">
        <f>IF(N643="základní",J643,0)</f>
        <v>0</v>
      </c>
      <c r="BF643" s="149">
        <f>IF(N643="snížená",J643,0)</f>
        <v>0</v>
      </c>
      <c r="BG643" s="149">
        <f>IF(N643="zákl. přenesená",J643,0)</f>
        <v>0</v>
      </c>
      <c r="BH643" s="149">
        <f>IF(N643="sníž. přenesená",J643,0)</f>
        <v>0</v>
      </c>
      <c r="BI643" s="149">
        <f>IF(N643="nulová",J643,0)</f>
        <v>0</v>
      </c>
      <c r="BJ643" s="17" t="s">
        <v>19</v>
      </c>
      <c r="BK643" s="149">
        <f>ROUND(I643*H643,1)</f>
        <v>0</v>
      </c>
      <c r="BL643" s="17" t="s">
        <v>111</v>
      </c>
      <c r="BM643" s="148" t="s">
        <v>2488</v>
      </c>
    </row>
    <row r="644" spans="2:65" s="1" customFormat="1" ht="19.5" x14ac:dyDescent="0.2">
      <c r="B644" s="32"/>
      <c r="D644" s="150" t="s">
        <v>180</v>
      </c>
      <c r="F644" s="151" t="s">
        <v>2487</v>
      </c>
      <c r="I644" s="152"/>
      <c r="L644" s="32"/>
      <c r="M644" s="153"/>
      <c r="T644" s="56"/>
      <c r="AT644" s="17" t="s">
        <v>180</v>
      </c>
      <c r="AU644" s="17" t="s">
        <v>82</v>
      </c>
    </row>
    <row r="645" spans="2:65" s="12" customFormat="1" x14ac:dyDescent="0.2">
      <c r="B645" s="154"/>
      <c r="D645" s="150" t="s">
        <v>182</v>
      </c>
      <c r="E645" s="155" t="s">
        <v>1</v>
      </c>
      <c r="F645" s="156" t="s">
        <v>172</v>
      </c>
      <c r="H645" s="157">
        <v>6</v>
      </c>
      <c r="I645" s="158"/>
      <c r="L645" s="154"/>
      <c r="M645" s="159"/>
      <c r="T645" s="160"/>
      <c r="AT645" s="155" t="s">
        <v>182</v>
      </c>
      <c r="AU645" s="155" t="s">
        <v>82</v>
      </c>
      <c r="AV645" s="12" t="s">
        <v>82</v>
      </c>
      <c r="AW645" s="12" t="s">
        <v>31</v>
      </c>
      <c r="AX645" s="12" t="s">
        <v>75</v>
      </c>
      <c r="AY645" s="155" t="s">
        <v>171</v>
      </c>
    </row>
    <row r="646" spans="2:65" s="12" customFormat="1" x14ac:dyDescent="0.2">
      <c r="B646" s="154"/>
      <c r="D646" s="150" t="s">
        <v>182</v>
      </c>
      <c r="E646" s="155" t="s">
        <v>1</v>
      </c>
      <c r="F646" s="156" t="s">
        <v>19</v>
      </c>
      <c r="H646" s="157">
        <v>1</v>
      </c>
      <c r="I646" s="158"/>
      <c r="L646" s="154"/>
      <c r="M646" s="159"/>
      <c r="T646" s="160"/>
      <c r="AT646" s="155" t="s">
        <v>182</v>
      </c>
      <c r="AU646" s="155" t="s">
        <v>82</v>
      </c>
      <c r="AV646" s="12" t="s">
        <v>82</v>
      </c>
      <c r="AW646" s="12" t="s">
        <v>31</v>
      </c>
      <c r="AX646" s="12" t="s">
        <v>75</v>
      </c>
      <c r="AY646" s="155" t="s">
        <v>171</v>
      </c>
    </row>
    <row r="647" spans="2:65" s="14" customFormat="1" x14ac:dyDescent="0.2">
      <c r="B647" s="178"/>
      <c r="D647" s="150" t="s">
        <v>182</v>
      </c>
      <c r="E647" s="179" t="s">
        <v>1</v>
      </c>
      <c r="F647" s="180" t="s">
        <v>209</v>
      </c>
      <c r="H647" s="181">
        <v>7</v>
      </c>
      <c r="I647" s="182"/>
      <c r="L647" s="178"/>
      <c r="M647" s="183"/>
      <c r="T647" s="184"/>
      <c r="AT647" s="179" t="s">
        <v>182</v>
      </c>
      <c r="AU647" s="179" t="s">
        <v>82</v>
      </c>
      <c r="AV647" s="14" t="s">
        <v>111</v>
      </c>
      <c r="AW647" s="14" t="s">
        <v>31</v>
      </c>
      <c r="AX647" s="14" t="s">
        <v>19</v>
      </c>
      <c r="AY647" s="179" t="s">
        <v>171</v>
      </c>
    </row>
    <row r="648" spans="2:65" s="1" customFormat="1" ht="24.2" customHeight="1" x14ac:dyDescent="0.2">
      <c r="B648" s="32"/>
      <c r="C648" s="168" t="s">
        <v>2489</v>
      </c>
      <c r="D648" s="168" t="s">
        <v>193</v>
      </c>
      <c r="E648" s="169" t="s">
        <v>2490</v>
      </c>
      <c r="F648" s="170" t="s">
        <v>2491</v>
      </c>
      <c r="G648" s="171" t="s">
        <v>221</v>
      </c>
      <c r="H648" s="172">
        <v>1</v>
      </c>
      <c r="I648" s="173"/>
      <c r="J648" s="174">
        <f>ROUND(I648*H648,1)</f>
        <v>0</v>
      </c>
      <c r="K648" s="170" t="s">
        <v>178</v>
      </c>
      <c r="L648" s="175"/>
      <c r="M648" s="176" t="s">
        <v>1</v>
      </c>
      <c r="N648" s="177" t="s">
        <v>40</v>
      </c>
      <c r="P648" s="146">
        <f>O648*H648</f>
        <v>0</v>
      </c>
      <c r="Q648" s="146">
        <v>0.44900000000000001</v>
      </c>
      <c r="R648" s="146">
        <f>Q648*H648</f>
        <v>0.44900000000000001</v>
      </c>
      <c r="S648" s="146">
        <v>0</v>
      </c>
      <c r="T648" s="147">
        <f>S648*H648</f>
        <v>0</v>
      </c>
      <c r="AR648" s="148" t="s">
        <v>196</v>
      </c>
      <c r="AT648" s="148" t="s">
        <v>193</v>
      </c>
      <c r="AU648" s="148" t="s">
        <v>82</v>
      </c>
      <c r="AY648" s="17" t="s">
        <v>171</v>
      </c>
      <c r="BE648" s="149">
        <f>IF(N648="základní",J648,0)</f>
        <v>0</v>
      </c>
      <c r="BF648" s="149">
        <f>IF(N648="snížená",J648,0)</f>
        <v>0</v>
      </c>
      <c r="BG648" s="149">
        <f>IF(N648="zákl. přenesená",J648,0)</f>
        <v>0</v>
      </c>
      <c r="BH648" s="149">
        <f>IF(N648="sníž. přenesená",J648,0)</f>
        <v>0</v>
      </c>
      <c r="BI648" s="149">
        <f>IF(N648="nulová",J648,0)</f>
        <v>0</v>
      </c>
      <c r="BJ648" s="17" t="s">
        <v>19</v>
      </c>
      <c r="BK648" s="149">
        <f>ROUND(I648*H648,1)</f>
        <v>0</v>
      </c>
      <c r="BL648" s="17" t="s">
        <v>111</v>
      </c>
      <c r="BM648" s="148" t="s">
        <v>2492</v>
      </c>
    </row>
    <row r="649" spans="2:65" s="1" customFormat="1" x14ac:dyDescent="0.2">
      <c r="B649" s="32"/>
      <c r="D649" s="150" t="s">
        <v>180</v>
      </c>
      <c r="F649" s="151" t="s">
        <v>2491</v>
      </c>
      <c r="I649" s="152"/>
      <c r="L649" s="32"/>
      <c r="M649" s="153"/>
      <c r="T649" s="56"/>
      <c r="AT649" s="17" t="s">
        <v>180</v>
      </c>
      <c r="AU649" s="17" t="s">
        <v>82</v>
      </c>
    </row>
    <row r="650" spans="2:65" s="12" customFormat="1" x14ac:dyDescent="0.2">
      <c r="B650" s="154"/>
      <c r="D650" s="150" t="s">
        <v>182</v>
      </c>
      <c r="E650" s="155" t="s">
        <v>1</v>
      </c>
      <c r="F650" s="156" t="s">
        <v>19</v>
      </c>
      <c r="H650" s="157">
        <v>1</v>
      </c>
      <c r="I650" s="158"/>
      <c r="L650" s="154"/>
      <c r="M650" s="159"/>
      <c r="T650" s="160"/>
      <c r="AT650" s="155" t="s">
        <v>182</v>
      </c>
      <c r="AU650" s="155" t="s">
        <v>82</v>
      </c>
      <c r="AV650" s="12" t="s">
        <v>82</v>
      </c>
      <c r="AW650" s="12" t="s">
        <v>31</v>
      </c>
      <c r="AX650" s="12" t="s">
        <v>19</v>
      </c>
      <c r="AY650" s="155" t="s">
        <v>171</v>
      </c>
    </row>
    <row r="651" spans="2:65" s="1" customFormat="1" ht="24.2" customHeight="1" x14ac:dyDescent="0.2">
      <c r="B651" s="32"/>
      <c r="C651" s="168" t="s">
        <v>1604</v>
      </c>
      <c r="D651" s="168" t="s">
        <v>193</v>
      </c>
      <c r="E651" s="169" t="s">
        <v>2493</v>
      </c>
      <c r="F651" s="170" t="s">
        <v>2494</v>
      </c>
      <c r="G651" s="171" t="s">
        <v>221</v>
      </c>
      <c r="H651" s="172">
        <v>13</v>
      </c>
      <c r="I651" s="173"/>
      <c r="J651" s="174">
        <f>ROUND(I651*H651,1)</f>
        <v>0</v>
      </c>
      <c r="K651" s="170" t="s">
        <v>178</v>
      </c>
      <c r="L651" s="175"/>
      <c r="M651" s="176" t="s">
        <v>1</v>
      </c>
      <c r="N651" s="177" t="s">
        <v>40</v>
      </c>
      <c r="P651" s="146">
        <f>O651*H651</f>
        <v>0</v>
      </c>
      <c r="Q651" s="146">
        <v>0.24149999999999999</v>
      </c>
      <c r="R651" s="146">
        <f>Q651*H651</f>
        <v>3.1395</v>
      </c>
      <c r="S651" s="146">
        <v>0</v>
      </c>
      <c r="T651" s="147">
        <f>S651*H651</f>
        <v>0</v>
      </c>
      <c r="AR651" s="148" t="s">
        <v>196</v>
      </c>
      <c r="AT651" s="148" t="s">
        <v>193</v>
      </c>
      <c r="AU651" s="148" t="s">
        <v>82</v>
      </c>
      <c r="AY651" s="17" t="s">
        <v>171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19</v>
      </c>
      <c r="BK651" s="149">
        <f>ROUND(I651*H651,1)</f>
        <v>0</v>
      </c>
      <c r="BL651" s="17" t="s">
        <v>111</v>
      </c>
      <c r="BM651" s="148" t="s">
        <v>2495</v>
      </c>
    </row>
    <row r="652" spans="2:65" s="1" customFormat="1" ht="19.5" x14ac:dyDescent="0.2">
      <c r="B652" s="32"/>
      <c r="D652" s="150" t="s">
        <v>180</v>
      </c>
      <c r="F652" s="151" t="s">
        <v>2494</v>
      </c>
      <c r="I652" s="152"/>
      <c r="L652" s="32"/>
      <c r="M652" s="153"/>
      <c r="T652" s="56"/>
      <c r="AT652" s="17" t="s">
        <v>180</v>
      </c>
      <c r="AU652" s="17" t="s">
        <v>82</v>
      </c>
    </row>
    <row r="653" spans="2:65" s="12" customFormat="1" x14ac:dyDescent="0.2">
      <c r="B653" s="154"/>
      <c r="D653" s="150" t="s">
        <v>182</v>
      </c>
      <c r="E653" s="155" t="s">
        <v>1</v>
      </c>
      <c r="F653" s="156" t="s">
        <v>257</v>
      </c>
      <c r="H653" s="157">
        <v>13</v>
      </c>
      <c r="I653" s="158"/>
      <c r="L653" s="154"/>
      <c r="M653" s="159"/>
      <c r="T653" s="160"/>
      <c r="AT653" s="155" t="s">
        <v>182</v>
      </c>
      <c r="AU653" s="155" t="s">
        <v>82</v>
      </c>
      <c r="AV653" s="12" t="s">
        <v>82</v>
      </c>
      <c r="AW653" s="12" t="s">
        <v>31</v>
      </c>
      <c r="AX653" s="12" t="s">
        <v>19</v>
      </c>
      <c r="AY653" s="155" t="s">
        <v>171</v>
      </c>
    </row>
    <row r="654" spans="2:65" s="1" customFormat="1" ht="24.2" customHeight="1" x14ac:dyDescent="0.2">
      <c r="B654" s="32"/>
      <c r="C654" s="168" t="s">
        <v>2496</v>
      </c>
      <c r="D654" s="168" t="s">
        <v>193</v>
      </c>
      <c r="E654" s="169" t="s">
        <v>2490</v>
      </c>
      <c r="F654" s="170" t="s">
        <v>2491</v>
      </c>
      <c r="G654" s="171" t="s">
        <v>221</v>
      </c>
      <c r="H654" s="172">
        <v>1</v>
      </c>
      <c r="I654" s="173"/>
      <c r="J654" s="174">
        <f>ROUND(I654*H654,1)</f>
        <v>0</v>
      </c>
      <c r="K654" s="170" t="s">
        <v>178</v>
      </c>
      <c r="L654" s="175"/>
      <c r="M654" s="176" t="s">
        <v>1</v>
      </c>
      <c r="N654" s="177" t="s">
        <v>40</v>
      </c>
      <c r="P654" s="146">
        <f>O654*H654</f>
        <v>0</v>
      </c>
      <c r="Q654" s="146">
        <v>0.44900000000000001</v>
      </c>
      <c r="R654" s="146">
        <f>Q654*H654</f>
        <v>0.44900000000000001</v>
      </c>
      <c r="S654" s="146">
        <v>0</v>
      </c>
      <c r="T654" s="147">
        <f>S654*H654</f>
        <v>0</v>
      </c>
      <c r="AR654" s="148" t="s">
        <v>196</v>
      </c>
      <c r="AT654" s="148" t="s">
        <v>193</v>
      </c>
      <c r="AU654" s="148" t="s">
        <v>82</v>
      </c>
      <c r="AY654" s="17" t="s">
        <v>171</v>
      </c>
      <c r="BE654" s="149">
        <f>IF(N654="základní",J654,0)</f>
        <v>0</v>
      </c>
      <c r="BF654" s="149">
        <f>IF(N654="snížená",J654,0)</f>
        <v>0</v>
      </c>
      <c r="BG654" s="149">
        <f>IF(N654="zákl. přenesená",J654,0)</f>
        <v>0</v>
      </c>
      <c r="BH654" s="149">
        <f>IF(N654="sníž. přenesená",J654,0)</f>
        <v>0</v>
      </c>
      <c r="BI654" s="149">
        <f>IF(N654="nulová",J654,0)</f>
        <v>0</v>
      </c>
      <c r="BJ654" s="17" t="s">
        <v>19</v>
      </c>
      <c r="BK654" s="149">
        <f>ROUND(I654*H654,1)</f>
        <v>0</v>
      </c>
      <c r="BL654" s="17" t="s">
        <v>111</v>
      </c>
      <c r="BM654" s="148" t="s">
        <v>2497</v>
      </c>
    </row>
    <row r="655" spans="2:65" s="1" customFormat="1" x14ac:dyDescent="0.2">
      <c r="B655" s="32"/>
      <c r="D655" s="150" t="s">
        <v>180</v>
      </c>
      <c r="F655" s="151" t="s">
        <v>2491</v>
      </c>
      <c r="I655" s="152"/>
      <c r="L655" s="32"/>
      <c r="M655" s="153"/>
      <c r="T655" s="56"/>
      <c r="AT655" s="17" t="s">
        <v>180</v>
      </c>
      <c r="AU655" s="17" t="s">
        <v>82</v>
      </c>
    </row>
    <row r="656" spans="2:65" s="1" customFormat="1" ht="24.2" customHeight="1" x14ac:dyDescent="0.2">
      <c r="B656" s="32"/>
      <c r="C656" s="168" t="s">
        <v>1606</v>
      </c>
      <c r="D656" s="168" t="s">
        <v>193</v>
      </c>
      <c r="E656" s="169" t="s">
        <v>2498</v>
      </c>
      <c r="F656" s="170" t="s">
        <v>2499</v>
      </c>
      <c r="G656" s="171" t="s">
        <v>221</v>
      </c>
      <c r="H656" s="172">
        <v>1</v>
      </c>
      <c r="I656" s="173"/>
      <c r="J656" s="174">
        <f>ROUND(I656*H656,1)</f>
        <v>0</v>
      </c>
      <c r="K656" s="170" t="s">
        <v>178</v>
      </c>
      <c r="L656" s="175"/>
      <c r="M656" s="176" t="s">
        <v>1</v>
      </c>
      <c r="N656" s="177" t="s">
        <v>40</v>
      </c>
      <c r="P656" s="146">
        <f>O656*H656</f>
        <v>0</v>
      </c>
      <c r="Q656" s="146">
        <v>2.8000000000000001E-2</v>
      </c>
      <c r="R656" s="146">
        <f>Q656*H656</f>
        <v>2.8000000000000001E-2</v>
      </c>
      <c r="S656" s="146">
        <v>0</v>
      </c>
      <c r="T656" s="147">
        <f>S656*H656</f>
        <v>0</v>
      </c>
      <c r="AR656" s="148" t="s">
        <v>196</v>
      </c>
      <c r="AT656" s="148" t="s">
        <v>193</v>
      </c>
      <c r="AU656" s="148" t="s">
        <v>82</v>
      </c>
      <c r="AY656" s="17" t="s">
        <v>171</v>
      </c>
      <c r="BE656" s="149">
        <f>IF(N656="základní",J656,0)</f>
        <v>0</v>
      </c>
      <c r="BF656" s="149">
        <f>IF(N656="snížená",J656,0)</f>
        <v>0</v>
      </c>
      <c r="BG656" s="149">
        <f>IF(N656="zákl. přenesená",J656,0)</f>
        <v>0</v>
      </c>
      <c r="BH656" s="149">
        <f>IF(N656="sníž. přenesená",J656,0)</f>
        <v>0</v>
      </c>
      <c r="BI656" s="149">
        <f>IF(N656="nulová",J656,0)</f>
        <v>0</v>
      </c>
      <c r="BJ656" s="17" t="s">
        <v>19</v>
      </c>
      <c r="BK656" s="149">
        <f>ROUND(I656*H656,1)</f>
        <v>0</v>
      </c>
      <c r="BL656" s="17" t="s">
        <v>111</v>
      </c>
      <c r="BM656" s="148" t="s">
        <v>2500</v>
      </c>
    </row>
    <row r="657" spans="2:65" s="1" customFormat="1" x14ac:dyDescent="0.2">
      <c r="B657" s="32"/>
      <c r="D657" s="150" t="s">
        <v>180</v>
      </c>
      <c r="F657" s="151" t="s">
        <v>2499</v>
      </c>
      <c r="I657" s="152"/>
      <c r="L657" s="32"/>
      <c r="M657" s="153"/>
      <c r="T657" s="56"/>
      <c r="AT657" s="17" t="s">
        <v>180</v>
      </c>
      <c r="AU657" s="17" t="s">
        <v>82</v>
      </c>
    </row>
    <row r="658" spans="2:65" s="12" customFormat="1" x14ac:dyDescent="0.2">
      <c r="B658" s="154"/>
      <c r="D658" s="150" t="s">
        <v>182</v>
      </c>
      <c r="E658" s="155" t="s">
        <v>1</v>
      </c>
      <c r="F658" s="156" t="s">
        <v>19</v>
      </c>
      <c r="H658" s="157">
        <v>1</v>
      </c>
      <c r="I658" s="158"/>
      <c r="L658" s="154"/>
      <c r="M658" s="159"/>
      <c r="T658" s="160"/>
      <c r="AT658" s="155" t="s">
        <v>182</v>
      </c>
      <c r="AU658" s="155" t="s">
        <v>82</v>
      </c>
      <c r="AV658" s="12" t="s">
        <v>82</v>
      </c>
      <c r="AW658" s="12" t="s">
        <v>31</v>
      </c>
      <c r="AX658" s="12" t="s">
        <v>19</v>
      </c>
      <c r="AY658" s="155" t="s">
        <v>171</v>
      </c>
    </row>
    <row r="659" spans="2:65" s="1" customFormat="1" ht="24.2" customHeight="1" x14ac:dyDescent="0.2">
      <c r="B659" s="32"/>
      <c r="C659" s="168" t="s">
        <v>2501</v>
      </c>
      <c r="D659" s="168" t="s">
        <v>193</v>
      </c>
      <c r="E659" s="169" t="s">
        <v>2502</v>
      </c>
      <c r="F659" s="170" t="s">
        <v>2503</v>
      </c>
      <c r="G659" s="171" t="s">
        <v>221</v>
      </c>
      <c r="H659" s="172">
        <v>56</v>
      </c>
      <c r="I659" s="173"/>
      <c r="J659" s="174">
        <f>ROUND(I659*H659,1)</f>
        <v>0</v>
      </c>
      <c r="K659" s="170" t="s">
        <v>178</v>
      </c>
      <c r="L659" s="175"/>
      <c r="M659" s="176" t="s">
        <v>1</v>
      </c>
      <c r="N659" s="177" t="s">
        <v>40</v>
      </c>
      <c r="P659" s="146">
        <f>O659*H659</f>
        <v>0</v>
      </c>
      <c r="Q659" s="146">
        <v>2E-3</v>
      </c>
      <c r="R659" s="146">
        <f>Q659*H659</f>
        <v>0.112</v>
      </c>
      <c r="S659" s="146">
        <v>0</v>
      </c>
      <c r="T659" s="147">
        <f>S659*H659</f>
        <v>0</v>
      </c>
      <c r="AR659" s="148" t="s">
        <v>196</v>
      </c>
      <c r="AT659" s="148" t="s">
        <v>193</v>
      </c>
      <c r="AU659" s="148" t="s">
        <v>82</v>
      </c>
      <c r="AY659" s="17" t="s">
        <v>171</v>
      </c>
      <c r="BE659" s="149">
        <f>IF(N659="základní",J659,0)</f>
        <v>0</v>
      </c>
      <c r="BF659" s="149">
        <f>IF(N659="snížená",J659,0)</f>
        <v>0</v>
      </c>
      <c r="BG659" s="149">
        <f>IF(N659="zákl. přenesená",J659,0)</f>
        <v>0</v>
      </c>
      <c r="BH659" s="149">
        <f>IF(N659="sníž. přenesená",J659,0)</f>
        <v>0</v>
      </c>
      <c r="BI659" s="149">
        <f>IF(N659="nulová",J659,0)</f>
        <v>0</v>
      </c>
      <c r="BJ659" s="17" t="s">
        <v>19</v>
      </c>
      <c r="BK659" s="149">
        <f>ROUND(I659*H659,1)</f>
        <v>0</v>
      </c>
      <c r="BL659" s="17" t="s">
        <v>111</v>
      </c>
      <c r="BM659" s="148" t="s">
        <v>2504</v>
      </c>
    </row>
    <row r="660" spans="2:65" s="1" customFormat="1" x14ac:dyDescent="0.2">
      <c r="B660" s="32"/>
      <c r="D660" s="150" t="s">
        <v>180</v>
      </c>
      <c r="F660" s="151" t="s">
        <v>2503</v>
      </c>
      <c r="I660" s="152"/>
      <c r="L660" s="32"/>
      <c r="M660" s="153"/>
      <c r="T660" s="56"/>
      <c r="AT660" s="17" t="s">
        <v>180</v>
      </c>
      <c r="AU660" s="17" t="s">
        <v>82</v>
      </c>
    </row>
    <row r="661" spans="2:65" s="1" customFormat="1" ht="16.5" customHeight="1" x14ac:dyDescent="0.2">
      <c r="B661" s="32"/>
      <c r="C661" s="137" t="s">
        <v>1608</v>
      </c>
      <c r="D661" s="137" t="s">
        <v>174</v>
      </c>
      <c r="E661" s="138" t="s">
        <v>2505</v>
      </c>
      <c r="F661" s="139" t="s">
        <v>2506</v>
      </c>
      <c r="G661" s="140" t="s">
        <v>221</v>
      </c>
      <c r="H661" s="141">
        <v>21</v>
      </c>
      <c r="I661" s="142"/>
      <c r="J661" s="143">
        <f>ROUND(I661*H661,1)</f>
        <v>0</v>
      </c>
      <c r="K661" s="139" t="s">
        <v>2873</v>
      </c>
      <c r="L661" s="32"/>
      <c r="M661" s="144" t="s">
        <v>1</v>
      </c>
      <c r="N661" s="145" t="s">
        <v>40</v>
      </c>
      <c r="P661" s="146">
        <f>O661*H661</f>
        <v>0</v>
      </c>
      <c r="Q661" s="146">
        <v>0</v>
      </c>
      <c r="R661" s="146">
        <f>Q661*H661</f>
        <v>0</v>
      </c>
      <c r="S661" s="146">
        <v>0</v>
      </c>
      <c r="T661" s="147">
        <f>S661*H661</f>
        <v>0</v>
      </c>
      <c r="AR661" s="148" t="s">
        <v>111</v>
      </c>
      <c r="AT661" s="148" t="s">
        <v>174</v>
      </c>
      <c r="AU661" s="148" t="s">
        <v>82</v>
      </c>
      <c r="AY661" s="17" t="s">
        <v>171</v>
      </c>
      <c r="BE661" s="149">
        <f>IF(N661="základní",J661,0)</f>
        <v>0</v>
      </c>
      <c r="BF661" s="149">
        <f>IF(N661="snížená",J661,0)</f>
        <v>0</v>
      </c>
      <c r="BG661" s="149">
        <f>IF(N661="zákl. přenesená",J661,0)</f>
        <v>0</v>
      </c>
      <c r="BH661" s="149">
        <f>IF(N661="sníž. přenesená",J661,0)</f>
        <v>0</v>
      </c>
      <c r="BI661" s="149">
        <f>IF(N661="nulová",J661,0)</f>
        <v>0</v>
      </c>
      <c r="BJ661" s="17" t="s">
        <v>19</v>
      </c>
      <c r="BK661" s="149">
        <f>ROUND(I661*H661,1)</f>
        <v>0</v>
      </c>
      <c r="BL661" s="17" t="s">
        <v>111</v>
      </c>
      <c r="BM661" s="148" t="s">
        <v>2507</v>
      </c>
    </row>
    <row r="662" spans="2:65" s="1" customFormat="1" x14ac:dyDescent="0.2">
      <c r="B662" s="32"/>
      <c r="D662" s="150" t="s">
        <v>180</v>
      </c>
      <c r="F662" s="151" t="s">
        <v>2506</v>
      </c>
      <c r="I662" s="152"/>
      <c r="L662" s="32"/>
      <c r="M662" s="153"/>
      <c r="T662" s="56"/>
      <c r="AT662" s="17" t="s">
        <v>180</v>
      </c>
      <c r="AU662" s="17" t="s">
        <v>82</v>
      </c>
    </row>
    <row r="663" spans="2:65" s="1" customFormat="1" ht="16.5" customHeight="1" x14ac:dyDescent="0.2">
      <c r="B663" s="32"/>
      <c r="C663" s="137" t="s">
        <v>2508</v>
      </c>
      <c r="D663" s="137" t="s">
        <v>174</v>
      </c>
      <c r="E663" s="138" t="s">
        <v>2509</v>
      </c>
      <c r="F663" s="139" t="s">
        <v>2510</v>
      </c>
      <c r="G663" s="140" t="s">
        <v>221</v>
      </c>
      <c r="H663" s="141">
        <v>1</v>
      </c>
      <c r="I663" s="142"/>
      <c r="J663" s="143">
        <f>ROUND(I663*H663,1)</f>
        <v>0</v>
      </c>
      <c r="K663" s="139" t="s">
        <v>2873</v>
      </c>
      <c r="L663" s="32"/>
      <c r="M663" s="144" t="s">
        <v>1</v>
      </c>
      <c r="N663" s="145" t="s">
        <v>40</v>
      </c>
      <c r="P663" s="146">
        <f>O663*H663</f>
        <v>0</v>
      </c>
      <c r="Q663" s="146">
        <v>0</v>
      </c>
      <c r="R663" s="146">
        <f>Q663*H663</f>
        <v>0</v>
      </c>
      <c r="S663" s="146">
        <v>0</v>
      </c>
      <c r="T663" s="147">
        <f>S663*H663</f>
        <v>0</v>
      </c>
      <c r="AR663" s="148" t="s">
        <v>111</v>
      </c>
      <c r="AT663" s="148" t="s">
        <v>174</v>
      </c>
      <c r="AU663" s="148" t="s">
        <v>82</v>
      </c>
      <c r="AY663" s="17" t="s">
        <v>171</v>
      </c>
      <c r="BE663" s="149">
        <f>IF(N663="základní",J663,0)</f>
        <v>0</v>
      </c>
      <c r="BF663" s="149">
        <f>IF(N663="snížená",J663,0)</f>
        <v>0</v>
      </c>
      <c r="BG663" s="149">
        <f>IF(N663="zákl. přenesená",J663,0)</f>
        <v>0</v>
      </c>
      <c r="BH663" s="149">
        <f>IF(N663="sníž. přenesená",J663,0)</f>
        <v>0</v>
      </c>
      <c r="BI663" s="149">
        <f>IF(N663="nulová",J663,0)</f>
        <v>0</v>
      </c>
      <c r="BJ663" s="17" t="s">
        <v>19</v>
      </c>
      <c r="BK663" s="149">
        <f>ROUND(I663*H663,1)</f>
        <v>0</v>
      </c>
      <c r="BL663" s="17" t="s">
        <v>111</v>
      </c>
      <c r="BM663" s="148" t="s">
        <v>2511</v>
      </c>
    </row>
    <row r="664" spans="2:65" s="1" customFormat="1" x14ac:dyDescent="0.2">
      <c r="B664" s="32"/>
      <c r="D664" s="150" t="s">
        <v>180</v>
      </c>
      <c r="F664" s="151" t="s">
        <v>2510</v>
      </c>
      <c r="I664" s="152"/>
      <c r="L664" s="32"/>
      <c r="M664" s="153"/>
      <c r="T664" s="56"/>
      <c r="AT664" s="17" t="s">
        <v>180</v>
      </c>
      <c r="AU664" s="17" t="s">
        <v>82</v>
      </c>
    </row>
    <row r="665" spans="2:65" s="1" customFormat="1" ht="78" customHeight="1" x14ac:dyDescent="0.2">
      <c r="B665" s="32"/>
      <c r="C665" s="137" t="s">
        <v>1613</v>
      </c>
      <c r="D665" s="137" t="s">
        <v>174</v>
      </c>
      <c r="E665" s="138" t="s">
        <v>2512</v>
      </c>
      <c r="F665" s="139" t="s">
        <v>2513</v>
      </c>
      <c r="G665" s="140" t="s">
        <v>221</v>
      </c>
      <c r="H665" s="141">
        <v>2</v>
      </c>
      <c r="I665" s="142"/>
      <c r="J665" s="143">
        <f>ROUND(I665*H665,1)</f>
        <v>0</v>
      </c>
      <c r="K665" s="139" t="s">
        <v>2873</v>
      </c>
      <c r="L665" s="32"/>
      <c r="M665" s="144" t="s">
        <v>1</v>
      </c>
      <c r="N665" s="145" t="s">
        <v>40</v>
      </c>
      <c r="P665" s="146">
        <f>O665*H665</f>
        <v>0</v>
      </c>
      <c r="Q665" s="146">
        <v>5</v>
      </c>
      <c r="R665" s="146">
        <f>Q665*H665</f>
        <v>10</v>
      </c>
      <c r="S665" s="146">
        <v>0</v>
      </c>
      <c r="T665" s="147">
        <f>S665*H665</f>
        <v>0</v>
      </c>
      <c r="AR665" s="148" t="s">
        <v>111</v>
      </c>
      <c r="AT665" s="148" t="s">
        <v>174</v>
      </c>
      <c r="AU665" s="148" t="s">
        <v>82</v>
      </c>
      <c r="AY665" s="17" t="s">
        <v>171</v>
      </c>
      <c r="BE665" s="149">
        <f>IF(N665="základní",J665,0)</f>
        <v>0</v>
      </c>
      <c r="BF665" s="149">
        <f>IF(N665="snížená",J665,0)</f>
        <v>0</v>
      </c>
      <c r="BG665" s="149">
        <f>IF(N665="zákl. přenesená",J665,0)</f>
        <v>0</v>
      </c>
      <c r="BH665" s="149">
        <f>IF(N665="sníž. přenesená",J665,0)</f>
        <v>0</v>
      </c>
      <c r="BI665" s="149">
        <f>IF(N665="nulová",J665,0)</f>
        <v>0</v>
      </c>
      <c r="BJ665" s="17" t="s">
        <v>19</v>
      </c>
      <c r="BK665" s="149">
        <f>ROUND(I665*H665,1)</f>
        <v>0</v>
      </c>
      <c r="BL665" s="17" t="s">
        <v>111</v>
      </c>
      <c r="BM665" s="148" t="s">
        <v>2514</v>
      </c>
    </row>
    <row r="666" spans="2:65" s="1" customFormat="1" ht="48.75" x14ac:dyDescent="0.2">
      <c r="B666" s="32"/>
      <c r="D666" s="150" t="s">
        <v>180</v>
      </c>
      <c r="F666" s="151" t="s">
        <v>2513</v>
      </c>
      <c r="I666" s="152"/>
      <c r="L666" s="32"/>
      <c r="M666" s="153"/>
      <c r="T666" s="56"/>
      <c r="AT666" s="17" t="s">
        <v>180</v>
      </c>
      <c r="AU666" s="17" t="s">
        <v>82</v>
      </c>
    </row>
    <row r="667" spans="2:65" s="1" customFormat="1" ht="24.2" customHeight="1" x14ac:dyDescent="0.2">
      <c r="B667" s="32"/>
      <c r="C667" s="137" t="s">
        <v>2515</v>
      </c>
      <c r="D667" s="137" t="s">
        <v>174</v>
      </c>
      <c r="E667" s="138" t="s">
        <v>2516</v>
      </c>
      <c r="F667" s="139" t="s">
        <v>2517</v>
      </c>
      <c r="G667" s="140" t="s">
        <v>221</v>
      </c>
      <c r="H667" s="141">
        <v>2</v>
      </c>
      <c r="I667" s="142"/>
      <c r="J667" s="143">
        <f>ROUND(I667*H667,1)</f>
        <v>0</v>
      </c>
      <c r="K667" s="139" t="s">
        <v>2873</v>
      </c>
      <c r="L667" s="32"/>
      <c r="M667" s="144" t="s">
        <v>1</v>
      </c>
      <c r="N667" s="145" t="s">
        <v>40</v>
      </c>
      <c r="P667" s="146">
        <f>O667*H667</f>
        <v>0</v>
      </c>
      <c r="Q667" s="146">
        <v>0</v>
      </c>
      <c r="R667" s="146">
        <f>Q667*H667</f>
        <v>0</v>
      </c>
      <c r="S667" s="146">
        <v>0</v>
      </c>
      <c r="T667" s="147">
        <f>S667*H667</f>
        <v>0</v>
      </c>
      <c r="AR667" s="148" t="s">
        <v>111</v>
      </c>
      <c r="AT667" s="148" t="s">
        <v>174</v>
      </c>
      <c r="AU667" s="148" t="s">
        <v>82</v>
      </c>
      <c r="AY667" s="17" t="s">
        <v>171</v>
      </c>
      <c r="BE667" s="149">
        <f>IF(N667="základní",J667,0)</f>
        <v>0</v>
      </c>
      <c r="BF667" s="149">
        <f>IF(N667="snížená",J667,0)</f>
        <v>0</v>
      </c>
      <c r="BG667" s="149">
        <f>IF(N667="zákl. přenesená",J667,0)</f>
        <v>0</v>
      </c>
      <c r="BH667" s="149">
        <f>IF(N667="sníž. přenesená",J667,0)</f>
        <v>0</v>
      </c>
      <c r="BI667" s="149">
        <f>IF(N667="nulová",J667,0)</f>
        <v>0</v>
      </c>
      <c r="BJ667" s="17" t="s">
        <v>19</v>
      </c>
      <c r="BK667" s="149">
        <f>ROUND(I667*H667,1)</f>
        <v>0</v>
      </c>
      <c r="BL667" s="17" t="s">
        <v>111</v>
      </c>
      <c r="BM667" s="148" t="s">
        <v>2518</v>
      </c>
    </row>
    <row r="668" spans="2:65" s="1" customFormat="1" ht="19.5" x14ac:dyDescent="0.2">
      <c r="B668" s="32"/>
      <c r="D668" s="150" t="s">
        <v>180</v>
      </c>
      <c r="F668" s="151" t="s">
        <v>2517</v>
      </c>
      <c r="I668" s="152"/>
      <c r="L668" s="32"/>
      <c r="M668" s="153"/>
      <c r="T668" s="56"/>
      <c r="AT668" s="17" t="s">
        <v>180</v>
      </c>
      <c r="AU668" s="17" t="s">
        <v>82</v>
      </c>
    </row>
    <row r="669" spans="2:65" s="1" customFormat="1" ht="49.15" customHeight="1" x14ac:dyDescent="0.2">
      <c r="B669" s="32"/>
      <c r="C669" s="137" t="s">
        <v>1616</v>
      </c>
      <c r="D669" s="137" t="s">
        <v>174</v>
      </c>
      <c r="E669" s="138" t="s">
        <v>2519</v>
      </c>
      <c r="F669" s="139" t="s">
        <v>2520</v>
      </c>
      <c r="G669" s="140" t="s">
        <v>642</v>
      </c>
      <c r="H669" s="141">
        <v>25</v>
      </c>
      <c r="I669" s="142"/>
      <c r="J669" s="143">
        <f>ROUND(I669*H669,1)</f>
        <v>0</v>
      </c>
      <c r="K669" s="139" t="s">
        <v>2873</v>
      </c>
      <c r="L669" s="32"/>
      <c r="M669" s="144" t="s">
        <v>1</v>
      </c>
      <c r="N669" s="145" t="s">
        <v>40</v>
      </c>
      <c r="P669" s="146">
        <f>O669*H669</f>
        <v>0</v>
      </c>
      <c r="Q669" s="146">
        <v>0</v>
      </c>
      <c r="R669" s="146">
        <f>Q669*H669</f>
        <v>0</v>
      </c>
      <c r="S669" s="146">
        <v>0</v>
      </c>
      <c r="T669" s="147">
        <f>S669*H669</f>
        <v>0</v>
      </c>
      <c r="AR669" s="148" t="s">
        <v>111</v>
      </c>
      <c r="AT669" s="148" t="s">
        <v>174</v>
      </c>
      <c r="AU669" s="148" t="s">
        <v>82</v>
      </c>
      <c r="AY669" s="17" t="s">
        <v>171</v>
      </c>
      <c r="BE669" s="149">
        <f>IF(N669="základní",J669,0)</f>
        <v>0</v>
      </c>
      <c r="BF669" s="149">
        <f>IF(N669="snížená",J669,0)</f>
        <v>0</v>
      </c>
      <c r="BG669" s="149">
        <f>IF(N669="zákl. přenesená",J669,0)</f>
        <v>0</v>
      </c>
      <c r="BH669" s="149">
        <f>IF(N669="sníž. přenesená",J669,0)</f>
        <v>0</v>
      </c>
      <c r="BI669" s="149">
        <f>IF(N669="nulová",J669,0)</f>
        <v>0</v>
      </c>
      <c r="BJ669" s="17" t="s">
        <v>19</v>
      </c>
      <c r="BK669" s="149">
        <f>ROUND(I669*H669,1)</f>
        <v>0</v>
      </c>
      <c r="BL669" s="17" t="s">
        <v>111</v>
      </c>
      <c r="BM669" s="148" t="s">
        <v>2521</v>
      </c>
    </row>
    <row r="670" spans="2:65" s="1" customFormat="1" ht="29.25" x14ac:dyDescent="0.2">
      <c r="B670" s="32"/>
      <c r="D670" s="150" t="s">
        <v>180</v>
      </c>
      <c r="F670" s="151" t="s">
        <v>2520</v>
      </c>
      <c r="I670" s="152"/>
      <c r="L670" s="32"/>
      <c r="M670" s="153"/>
      <c r="T670" s="56"/>
      <c r="AT670" s="17" t="s">
        <v>180</v>
      </c>
      <c r="AU670" s="17" t="s">
        <v>82</v>
      </c>
    </row>
    <row r="671" spans="2:65" s="1" customFormat="1" ht="37.9" customHeight="1" x14ac:dyDescent="0.2">
      <c r="B671" s="32"/>
      <c r="C671" s="137" t="s">
        <v>2522</v>
      </c>
      <c r="D671" s="137" t="s">
        <v>174</v>
      </c>
      <c r="E671" s="138" t="s">
        <v>2523</v>
      </c>
      <c r="F671" s="139" t="s">
        <v>2524</v>
      </c>
      <c r="G671" s="140" t="s">
        <v>221</v>
      </c>
      <c r="H671" s="141">
        <v>1</v>
      </c>
      <c r="I671" s="142"/>
      <c r="J671" s="143">
        <f>ROUND(I671*H671,1)</f>
        <v>0</v>
      </c>
      <c r="K671" s="139" t="s">
        <v>2873</v>
      </c>
      <c r="L671" s="32"/>
      <c r="M671" s="144" t="s">
        <v>1</v>
      </c>
      <c r="N671" s="145" t="s">
        <v>40</v>
      </c>
      <c r="P671" s="146">
        <f>O671*H671</f>
        <v>0</v>
      </c>
      <c r="Q671" s="146">
        <v>0</v>
      </c>
      <c r="R671" s="146">
        <f>Q671*H671</f>
        <v>0</v>
      </c>
      <c r="S671" s="146">
        <v>0</v>
      </c>
      <c r="T671" s="147">
        <f>S671*H671</f>
        <v>0</v>
      </c>
      <c r="AR671" s="148" t="s">
        <v>111</v>
      </c>
      <c r="AT671" s="148" t="s">
        <v>174</v>
      </c>
      <c r="AU671" s="148" t="s">
        <v>82</v>
      </c>
      <c r="AY671" s="17" t="s">
        <v>171</v>
      </c>
      <c r="BE671" s="149">
        <f>IF(N671="základní",J671,0)</f>
        <v>0</v>
      </c>
      <c r="BF671" s="149">
        <f>IF(N671="snížená",J671,0)</f>
        <v>0</v>
      </c>
      <c r="BG671" s="149">
        <f>IF(N671="zákl. přenesená",J671,0)</f>
        <v>0</v>
      </c>
      <c r="BH671" s="149">
        <f>IF(N671="sníž. přenesená",J671,0)</f>
        <v>0</v>
      </c>
      <c r="BI671" s="149">
        <f>IF(N671="nulová",J671,0)</f>
        <v>0</v>
      </c>
      <c r="BJ671" s="17" t="s">
        <v>19</v>
      </c>
      <c r="BK671" s="149">
        <f>ROUND(I671*H671,1)</f>
        <v>0</v>
      </c>
      <c r="BL671" s="17" t="s">
        <v>111</v>
      </c>
      <c r="BM671" s="148" t="s">
        <v>2525</v>
      </c>
    </row>
    <row r="672" spans="2:65" s="1" customFormat="1" ht="29.25" x14ac:dyDescent="0.2">
      <c r="B672" s="32"/>
      <c r="D672" s="150" t="s">
        <v>180</v>
      </c>
      <c r="F672" s="151" t="s">
        <v>2524</v>
      </c>
      <c r="I672" s="152"/>
      <c r="L672" s="32"/>
      <c r="M672" s="153"/>
      <c r="T672" s="56"/>
      <c r="AT672" s="17" t="s">
        <v>180</v>
      </c>
      <c r="AU672" s="17" t="s">
        <v>82</v>
      </c>
    </row>
    <row r="673" spans="2:65" s="1" customFormat="1" ht="33" customHeight="1" x14ac:dyDescent="0.2">
      <c r="B673" s="32"/>
      <c r="C673" s="137" t="s">
        <v>2526</v>
      </c>
      <c r="D673" s="137" t="s">
        <v>174</v>
      </c>
      <c r="E673" s="138" t="s">
        <v>2527</v>
      </c>
      <c r="F673" s="139" t="s">
        <v>2528</v>
      </c>
      <c r="G673" s="140" t="s">
        <v>221</v>
      </c>
      <c r="H673" s="141">
        <v>1</v>
      </c>
      <c r="I673" s="142"/>
      <c r="J673" s="143">
        <f>ROUND(I673*H673,1)</f>
        <v>0</v>
      </c>
      <c r="K673" s="139" t="s">
        <v>2873</v>
      </c>
      <c r="L673" s="32"/>
      <c r="M673" s="144" t="s">
        <v>1</v>
      </c>
      <c r="N673" s="145" t="s">
        <v>40</v>
      </c>
      <c r="P673" s="146">
        <f>O673*H673</f>
        <v>0</v>
      </c>
      <c r="Q673" s="146">
        <v>0</v>
      </c>
      <c r="R673" s="146">
        <f>Q673*H673</f>
        <v>0</v>
      </c>
      <c r="S673" s="146">
        <v>0</v>
      </c>
      <c r="T673" s="147">
        <f>S673*H673</f>
        <v>0</v>
      </c>
      <c r="AR673" s="148" t="s">
        <v>111</v>
      </c>
      <c r="AT673" s="148" t="s">
        <v>174</v>
      </c>
      <c r="AU673" s="148" t="s">
        <v>82</v>
      </c>
      <c r="AY673" s="17" t="s">
        <v>171</v>
      </c>
      <c r="BE673" s="149">
        <f>IF(N673="základní",J673,0)</f>
        <v>0</v>
      </c>
      <c r="BF673" s="149">
        <f>IF(N673="snížená",J673,0)</f>
        <v>0</v>
      </c>
      <c r="BG673" s="149">
        <f>IF(N673="zákl. přenesená",J673,0)</f>
        <v>0</v>
      </c>
      <c r="BH673" s="149">
        <f>IF(N673="sníž. přenesená",J673,0)</f>
        <v>0</v>
      </c>
      <c r="BI673" s="149">
        <f>IF(N673="nulová",J673,0)</f>
        <v>0</v>
      </c>
      <c r="BJ673" s="17" t="s">
        <v>19</v>
      </c>
      <c r="BK673" s="149">
        <f>ROUND(I673*H673,1)</f>
        <v>0</v>
      </c>
      <c r="BL673" s="17" t="s">
        <v>111</v>
      </c>
      <c r="BM673" s="148" t="s">
        <v>2529</v>
      </c>
    </row>
    <row r="674" spans="2:65" s="1" customFormat="1" ht="19.5" x14ac:dyDescent="0.2">
      <c r="B674" s="32"/>
      <c r="D674" s="150" t="s">
        <v>180</v>
      </c>
      <c r="F674" s="151" t="s">
        <v>2528</v>
      </c>
      <c r="I674" s="152"/>
      <c r="L674" s="32"/>
      <c r="M674" s="153"/>
      <c r="T674" s="56"/>
      <c r="AT674" s="17" t="s">
        <v>180</v>
      </c>
      <c r="AU674" s="17" t="s">
        <v>82</v>
      </c>
    </row>
    <row r="675" spans="2:65" s="1" customFormat="1" ht="24.2" customHeight="1" x14ac:dyDescent="0.2">
      <c r="B675" s="32"/>
      <c r="C675" s="137" t="s">
        <v>2530</v>
      </c>
      <c r="D675" s="137" t="s">
        <v>174</v>
      </c>
      <c r="E675" s="138" t="s">
        <v>2531</v>
      </c>
      <c r="F675" s="139" t="s">
        <v>2532</v>
      </c>
      <c r="G675" s="140" t="s">
        <v>202</v>
      </c>
      <c r="H675" s="141">
        <v>6</v>
      </c>
      <c r="I675" s="142"/>
      <c r="J675" s="143">
        <f>ROUND(I675*H675,1)</f>
        <v>0</v>
      </c>
      <c r="K675" s="139" t="s">
        <v>2873</v>
      </c>
      <c r="L675" s="32"/>
      <c r="M675" s="144" t="s">
        <v>1</v>
      </c>
      <c r="N675" s="145" t="s">
        <v>40</v>
      </c>
      <c r="P675" s="146">
        <f>O675*H675</f>
        <v>0</v>
      </c>
      <c r="Q675" s="146">
        <v>0</v>
      </c>
      <c r="R675" s="146">
        <f>Q675*H675</f>
        <v>0</v>
      </c>
      <c r="S675" s="146">
        <v>0</v>
      </c>
      <c r="T675" s="147">
        <f>S675*H675</f>
        <v>0</v>
      </c>
      <c r="AR675" s="148" t="s">
        <v>111</v>
      </c>
      <c r="AT675" s="148" t="s">
        <v>174</v>
      </c>
      <c r="AU675" s="148" t="s">
        <v>82</v>
      </c>
      <c r="AY675" s="17" t="s">
        <v>171</v>
      </c>
      <c r="BE675" s="149">
        <f>IF(N675="základní",J675,0)</f>
        <v>0</v>
      </c>
      <c r="BF675" s="149">
        <f>IF(N675="snížená",J675,0)</f>
        <v>0</v>
      </c>
      <c r="BG675" s="149">
        <f>IF(N675="zákl. přenesená",J675,0)</f>
        <v>0</v>
      </c>
      <c r="BH675" s="149">
        <f>IF(N675="sníž. přenesená",J675,0)</f>
        <v>0</v>
      </c>
      <c r="BI675" s="149">
        <f>IF(N675="nulová",J675,0)</f>
        <v>0</v>
      </c>
      <c r="BJ675" s="17" t="s">
        <v>19</v>
      </c>
      <c r="BK675" s="149">
        <f>ROUND(I675*H675,1)</f>
        <v>0</v>
      </c>
      <c r="BL675" s="17" t="s">
        <v>111</v>
      </c>
      <c r="BM675" s="148" t="s">
        <v>2533</v>
      </c>
    </row>
    <row r="676" spans="2:65" s="1" customFormat="1" ht="19.5" x14ac:dyDescent="0.2">
      <c r="B676" s="32"/>
      <c r="D676" s="150" t="s">
        <v>180</v>
      </c>
      <c r="F676" s="151" t="s">
        <v>2532</v>
      </c>
      <c r="I676" s="152"/>
      <c r="L676" s="32"/>
      <c r="M676" s="153"/>
      <c r="T676" s="56"/>
      <c r="AT676" s="17" t="s">
        <v>180</v>
      </c>
      <c r="AU676" s="17" t="s">
        <v>82</v>
      </c>
    </row>
    <row r="677" spans="2:65" s="1" customFormat="1" ht="66.75" customHeight="1" x14ac:dyDescent="0.2">
      <c r="B677" s="32"/>
      <c r="C677" s="137" t="s">
        <v>2534</v>
      </c>
      <c r="D677" s="137" t="s">
        <v>174</v>
      </c>
      <c r="E677" s="138" t="s">
        <v>2535</v>
      </c>
      <c r="F677" s="139" t="s">
        <v>2536</v>
      </c>
      <c r="G677" s="140" t="s">
        <v>221</v>
      </c>
      <c r="H677" s="141">
        <v>1</v>
      </c>
      <c r="I677" s="142"/>
      <c r="J677" s="143">
        <f>ROUND(I677*H677,1)</f>
        <v>0</v>
      </c>
      <c r="K677" s="139" t="s">
        <v>2873</v>
      </c>
      <c r="L677" s="32"/>
      <c r="M677" s="144" t="s">
        <v>1</v>
      </c>
      <c r="N677" s="145" t="s">
        <v>40</v>
      </c>
      <c r="P677" s="146">
        <f>O677*H677</f>
        <v>0</v>
      </c>
      <c r="Q677" s="146">
        <v>0</v>
      </c>
      <c r="R677" s="146">
        <f>Q677*H677</f>
        <v>0</v>
      </c>
      <c r="S677" s="146">
        <v>0</v>
      </c>
      <c r="T677" s="147">
        <f>S677*H677</f>
        <v>0</v>
      </c>
      <c r="AR677" s="148" t="s">
        <v>111</v>
      </c>
      <c r="AT677" s="148" t="s">
        <v>174</v>
      </c>
      <c r="AU677" s="148" t="s">
        <v>82</v>
      </c>
      <c r="AY677" s="17" t="s">
        <v>171</v>
      </c>
      <c r="BE677" s="149">
        <f>IF(N677="základní",J677,0)</f>
        <v>0</v>
      </c>
      <c r="BF677" s="149">
        <f>IF(N677="snížená",J677,0)</f>
        <v>0</v>
      </c>
      <c r="BG677" s="149">
        <f>IF(N677="zákl. přenesená",J677,0)</f>
        <v>0</v>
      </c>
      <c r="BH677" s="149">
        <f>IF(N677="sníž. přenesená",J677,0)</f>
        <v>0</v>
      </c>
      <c r="BI677" s="149">
        <f>IF(N677="nulová",J677,0)</f>
        <v>0</v>
      </c>
      <c r="BJ677" s="17" t="s">
        <v>19</v>
      </c>
      <c r="BK677" s="149">
        <f>ROUND(I677*H677,1)</f>
        <v>0</v>
      </c>
      <c r="BL677" s="17" t="s">
        <v>111</v>
      </c>
      <c r="BM677" s="148" t="s">
        <v>2537</v>
      </c>
    </row>
    <row r="678" spans="2:65" s="1" customFormat="1" ht="68.25" x14ac:dyDescent="0.2">
      <c r="B678" s="32"/>
      <c r="D678" s="150" t="s">
        <v>180</v>
      </c>
      <c r="F678" s="151" t="s">
        <v>2538</v>
      </c>
      <c r="I678" s="152"/>
      <c r="L678" s="32"/>
      <c r="M678" s="153"/>
      <c r="T678" s="56"/>
      <c r="AT678" s="17" t="s">
        <v>180</v>
      </c>
      <c r="AU678" s="17" t="s">
        <v>82</v>
      </c>
    </row>
    <row r="679" spans="2:65" s="1" customFormat="1" ht="24.2" customHeight="1" x14ac:dyDescent="0.2">
      <c r="B679" s="32"/>
      <c r="C679" s="137" t="s">
        <v>2539</v>
      </c>
      <c r="D679" s="137" t="s">
        <v>174</v>
      </c>
      <c r="E679" s="138" t="s">
        <v>2540</v>
      </c>
      <c r="F679" s="139" t="s">
        <v>2541</v>
      </c>
      <c r="G679" s="140" t="s">
        <v>221</v>
      </c>
      <c r="H679" s="141">
        <v>2</v>
      </c>
      <c r="I679" s="142"/>
      <c r="J679" s="143">
        <f>ROUND(I679*H679,1)</f>
        <v>0</v>
      </c>
      <c r="K679" s="139" t="s">
        <v>2873</v>
      </c>
      <c r="L679" s="32"/>
      <c r="M679" s="144" t="s">
        <v>1</v>
      </c>
      <c r="N679" s="145" t="s">
        <v>40</v>
      </c>
      <c r="P679" s="146">
        <f>O679*H679</f>
        <v>0</v>
      </c>
      <c r="Q679" s="146">
        <v>0</v>
      </c>
      <c r="R679" s="146">
        <f>Q679*H679</f>
        <v>0</v>
      </c>
      <c r="S679" s="146">
        <v>0</v>
      </c>
      <c r="T679" s="147">
        <f>S679*H679</f>
        <v>0</v>
      </c>
      <c r="AR679" s="148" t="s">
        <v>111</v>
      </c>
      <c r="AT679" s="148" t="s">
        <v>174</v>
      </c>
      <c r="AU679" s="148" t="s">
        <v>82</v>
      </c>
      <c r="AY679" s="17" t="s">
        <v>171</v>
      </c>
      <c r="BE679" s="149">
        <f>IF(N679="základní",J679,0)</f>
        <v>0</v>
      </c>
      <c r="BF679" s="149">
        <f>IF(N679="snížená",J679,0)</f>
        <v>0</v>
      </c>
      <c r="BG679" s="149">
        <f>IF(N679="zákl. přenesená",J679,0)</f>
        <v>0</v>
      </c>
      <c r="BH679" s="149">
        <f>IF(N679="sníž. přenesená",J679,0)</f>
        <v>0</v>
      </c>
      <c r="BI679" s="149">
        <f>IF(N679="nulová",J679,0)</f>
        <v>0</v>
      </c>
      <c r="BJ679" s="17" t="s">
        <v>19</v>
      </c>
      <c r="BK679" s="149">
        <f>ROUND(I679*H679,1)</f>
        <v>0</v>
      </c>
      <c r="BL679" s="17" t="s">
        <v>111</v>
      </c>
      <c r="BM679" s="148" t="s">
        <v>2542</v>
      </c>
    </row>
    <row r="680" spans="2:65" s="1" customFormat="1" ht="19.5" x14ac:dyDescent="0.2">
      <c r="B680" s="32"/>
      <c r="D680" s="150" t="s">
        <v>180</v>
      </c>
      <c r="F680" s="151" t="s">
        <v>2541</v>
      </c>
      <c r="I680" s="152"/>
      <c r="L680" s="32"/>
      <c r="M680" s="153"/>
      <c r="T680" s="56"/>
      <c r="AT680" s="17" t="s">
        <v>180</v>
      </c>
      <c r="AU680" s="17" t="s">
        <v>82</v>
      </c>
    </row>
    <row r="681" spans="2:65" s="1" customFormat="1" ht="21.75" customHeight="1" x14ac:dyDescent="0.2">
      <c r="B681" s="32"/>
      <c r="C681" s="137" t="s">
        <v>2543</v>
      </c>
      <c r="D681" s="137" t="s">
        <v>174</v>
      </c>
      <c r="E681" s="138" t="s">
        <v>2544</v>
      </c>
      <c r="F681" s="139" t="s">
        <v>2545</v>
      </c>
      <c r="G681" s="140" t="s">
        <v>221</v>
      </c>
      <c r="H681" s="141">
        <v>2</v>
      </c>
      <c r="I681" s="142"/>
      <c r="J681" s="143">
        <f>ROUND(I681*H681,1)</f>
        <v>0</v>
      </c>
      <c r="K681" s="139" t="s">
        <v>2873</v>
      </c>
      <c r="L681" s="32"/>
      <c r="M681" s="144" t="s">
        <v>1</v>
      </c>
      <c r="N681" s="145" t="s">
        <v>40</v>
      </c>
      <c r="P681" s="146">
        <f>O681*H681</f>
        <v>0</v>
      </c>
      <c r="Q681" s="146">
        <v>0</v>
      </c>
      <c r="R681" s="146">
        <f>Q681*H681</f>
        <v>0</v>
      </c>
      <c r="S681" s="146">
        <v>0</v>
      </c>
      <c r="T681" s="147">
        <f>S681*H681</f>
        <v>0</v>
      </c>
      <c r="AR681" s="148" t="s">
        <v>111</v>
      </c>
      <c r="AT681" s="148" t="s">
        <v>174</v>
      </c>
      <c r="AU681" s="148" t="s">
        <v>82</v>
      </c>
      <c r="AY681" s="17" t="s">
        <v>171</v>
      </c>
      <c r="BE681" s="149">
        <f>IF(N681="základní",J681,0)</f>
        <v>0</v>
      </c>
      <c r="BF681" s="149">
        <f>IF(N681="snížená",J681,0)</f>
        <v>0</v>
      </c>
      <c r="BG681" s="149">
        <f>IF(N681="zákl. přenesená",J681,0)</f>
        <v>0</v>
      </c>
      <c r="BH681" s="149">
        <f>IF(N681="sníž. přenesená",J681,0)</f>
        <v>0</v>
      </c>
      <c r="BI681" s="149">
        <f>IF(N681="nulová",J681,0)</f>
        <v>0</v>
      </c>
      <c r="BJ681" s="17" t="s">
        <v>19</v>
      </c>
      <c r="BK681" s="149">
        <f>ROUND(I681*H681,1)</f>
        <v>0</v>
      </c>
      <c r="BL681" s="17" t="s">
        <v>111</v>
      </c>
      <c r="BM681" s="148" t="s">
        <v>2546</v>
      </c>
    </row>
    <row r="682" spans="2:65" s="1" customFormat="1" x14ac:dyDescent="0.2">
      <c r="B682" s="32"/>
      <c r="D682" s="150" t="s">
        <v>180</v>
      </c>
      <c r="F682" s="151" t="s">
        <v>2545</v>
      </c>
      <c r="I682" s="152"/>
      <c r="L682" s="32"/>
      <c r="M682" s="153"/>
      <c r="T682" s="56"/>
      <c r="AT682" s="17" t="s">
        <v>180</v>
      </c>
      <c r="AU682" s="17" t="s">
        <v>82</v>
      </c>
    </row>
    <row r="683" spans="2:65" s="11" customFormat="1" ht="22.9" customHeight="1" x14ac:dyDescent="0.2">
      <c r="B683" s="125"/>
      <c r="D683" s="126" t="s">
        <v>74</v>
      </c>
      <c r="E683" s="135" t="s">
        <v>226</v>
      </c>
      <c r="F683" s="135" t="s">
        <v>313</v>
      </c>
      <c r="I683" s="128"/>
      <c r="J683" s="136">
        <f>BK683</f>
        <v>0</v>
      </c>
      <c r="L683" s="125"/>
      <c r="M683" s="130"/>
      <c r="P683" s="131">
        <f>SUM(P684:P701)</f>
        <v>0</v>
      </c>
      <c r="R683" s="131">
        <f>SUM(R684:R701)</f>
        <v>12.950552424599998</v>
      </c>
      <c r="T683" s="132">
        <f>SUM(T684:T701)</f>
        <v>8.5</v>
      </c>
      <c r="AR683" s="126" t="s">
        <v>19</v>
      </c>
      <c r="AT683" s="133" t="s">
        <v>74</v>
      </c>
      <c r="AU683" s="133" t="s">
        <v>19</v>
      </c>
      <c r="AY683" s="126" t="s">
        <v>171</v>
      </c>
      <c r="BK683" s="134">
        <f>SUM(BK684:BK701)</f>
        <v>0</v>
      </c>
    </row>
    <row r="684" spans="2:65" s="1" customFormat="1" ht="24.2" customHeight="1" x14ac:dyDescent="0.2">
      <c r="B684" s="32"/>
      <c r="C684" s="137" t="s">
        <v>2547</v>
      </c>
      <c r="D684" s="137" t="s">
        <v>174</v>
      </c>
      <c r="E684" s="138" t="s">
        <v>2548</v>
      </c>
      <c r="F684" s="139" t="s">
        <v>2549</v>
      </c>
      <c r="G684" s="140" t="s">
        <v>202</v>
      </c>
      <c r="H684" s="141">
        <v>62</v>
      </c>
      <c r="I684" s="142"/>
      <c r="J684" s="143">
        <f>ROUND(I684*H684,1)</f>
        <v>0</v>
      </c>
      <c r="K684" s="139" t="s">
        <v>178</v>
      </c>
      <c r="L684" s="32"/>
      <c r="M684" s="144" t="s">
        <v>1</v>
      </c>
      <c r="N684" s="145" t="s">
        <v>40</v>
      </c>
      <c r="P684" s="146">
        <f>O684*H684</f>
        <v>0</v>
      </c>
      <c r="Q684" s="146">
        <v>1.6449999999999999E-6</v>
      </c>
      <c r="R684" s="146">
        <f>Q684*H684</f>
        <v>1.0198999999999999E-4</v>
      </c>
      <c r="S684" s="146">
        <v>0</v>
      </c>
      <c r="T684" s="147">
        <f>S684*H684</f>
        <v>0</v>
      </c>
      <c r="AR684" s="148" t="s">
        <v>111</v>
      </c>
      <c r="AT684" s="148" t="s">
        <v>174</v>
      </c>
      <c r="AU684" s="148" t="s">
        <v>82</v>
      </c>
      <c r="AY684" s="17" t="s">
        <v>171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19</v>
      </c>
      <c r="BK684" s="149">
        <f>ROUND(I684*H684,1)</f>
        <v>0</v>
      </c>
      <c r="BL684" s="17" t="s">
        <v>111</v>
      </c>
      <c r="BM684" s="148" t="s">
        <v>2550</v>
      </c>
    </row>
    <row r="685" spans="2:65" s="1" customFormat="1" ht="19.5" x14ac:dyDescent="0.2">
      <c r="B685" s="32"/>
      <c r="D685" s="150" t="s">
        <v>180</v>
      </c>
      <c r="F685" s="151" t="s">
        <v>2551</v>
      </c>
      <c r="I685" s="152"/>
      <c r="L685" s="32"/>
      <c r="M685" s="153"/>
      <c r="T685" s="56"/>
      <c r="AT685" s="17" t="s">
        <v>180</v>
      </c>
      <c r="AU685" s="17" t="s">
        <v>82</v>
      </c>
    </row>
    <row r="686" spans="2:65" s="12" customFormat="1" x14ac:dyDescent="0.2">
      <c r="B686" s="154"/>
      <c r="D686" s="150" t="s">
        <v>182</v>
      </c>
      <c r="E686" s="155" t="s">
        <v>1</v>
      </c>
      <c r="F686" s="156" t="s">
        <v>2552</v>
      </c>
      <c r="H686" s="157">
        <v>62</v>
      </c>
      <c r="I686" s="158"/>
      <c r="L686" s="154"/>
      <c r="M686" s="159"/>
      <c r="T686" s="160"/>
      <c r="AT686" s="155" t="s">
        <v>182</v>
      </c>
      <c r="AU686" s="155" t="s">
        <v>82</v>
      </c>
      <c r="AV686" s="12" t="s">
        <v>82</v>
      </c>
      <c r="AW686" s="12" t="s">
        <v>31</v>
      </c>
      <c r="AX686" s="12" t="s">
        <v>19</v>
      </c>
      <c r="AY686" s="155" t="s">
        <v>171</v>
      </c>
    </row>
    <row r="687" spans="2:65" s="1" customFormat="1" ht="24.2" customHeight="1" x14ac:dyDescent="0.2">
      <c r="B687" s="32"/>
      <c r="C687" s="137" t="s">
        <v>2553</v>
      </c>
      <c r="D687" s="137" t="s">
        <v>174</v>
      </c>
      <c r="E687" s="138" t="s">
        <v>2548</v>
      </c>
      <c r="F687" s="139" t="s">
        <v>2549</v>
      </c>
      <c r="G687" s="140" t="s">
        <v>202</v>
      </c>
      <c r="H687" s="141">
        <v>17.48</v>
      </c>
      <c r="I687" s="142"/>
      <c r="J687" s="143">
        <f>ROUND(I687*H687,1)</f>
        <v>0</v>
      </c>
      <c r="K687" s="139" t="s">
        <v>178</v>
      </c>
      <c r="L687" s="32"/>
      <c r="M687" s="144" t="s">
        <v>1</v>
      </c>
      <c r="N687" s="145" t="s">
        <v>40</v>
      </c>
      <c r="P687" s="146">
        <f>O687*H687</f>
        <v>0</v>
      </c>
      <c r="Q687" s="146">
        <v>1.6449999999999999E-6</v>
      </c>
      <c r="R687" s="146">
        <f>Q687*H687</f>
        <v>2.8754600000000001E-5</v>
      </c>
      <c r="S687" s="146">
        <v>0</v>
      </c>
      <c r="T687" s="147">
        <f>S687*H687</f>
        <v>0</v>
      </c>
      <c r="AR687" s="148" t="s">
        <v>111</v>
      </c>
      <c r="AT687" s="148" t="s">
        <v>174</v>
      </c>
      <c r="AU687" s="148" t="s">
        <v>82</v>
      </c>
      <c r="AY687" s="17" t="s">
        <v>171</v>
      </c>
      <c r="BE687" s="149">
        <f>IF(N687="základní",J687,0)</f>
        <v>0</v>
      </c>
      <c r="BF687" s="149">
        <f>IF(N687="snížená",J687,0)</f>
        <v>0</v>
      </c>
      <c r="BG687" s="149">
        <f>IF(N687="zákl. přenesená",J687,0)</f>
        <v>0</v>
      </c>
      <c r="BH687" s="149">
        <f>IF(N687="sníž. přenesená",J687,0)</f>
        <v>0</v>
      </c>
      <c r="BI687" s="149">
        <f>IF(N687="nulová",J687,0)</f>
        <v>0</v>
      </c>
      <c r="BJ687" s="17" t="s">
        <v>19</v>
      </c>
      <c r="BK687" s="149">
        <f>ROUND(I687*H687,1)</f>
        <v>0</v>
      </c>
      <c r="BL687" s="17" t="s">
        <v>111</v>
      </c>
      <c r="BM687" s="148" t="s">
        <v>2554</v>
      </c>
    </row>
    <row r="688" spans="2:65" s="1" customFormat="1" ht="19.5" x14ac:dyDescent="0.2">
      <c r="B688" s="32"/>
      <c r="D688" s="150" t="s">
        <v>180</v>
      </c>
      <c r="F688" s="151" t="s">
        <v>2551</v>
      </c>
      <c r="I688" s="152"/>
      <c r="L688" s="32"/>
      <c r="M688" s="153"/>
      <c r="T688" s="56"/>
      <c r="AT688" s="17" t="s">
        <v>180</v>
      </c>
      <c r="AU688" s="17" t="s">
        <v>82</v>
      </c>
    </row>
    <row r="689" spans="2:65" s="1" customFormat="1" ht="33" customHeight="1" x14ac:dyDescent="0.2">
      <c r="B689" s="32"/>
      <c r="C689" s="137" t="s">
        <v>2555</v>
      </c>
      <c r="D689" s="137" t="s">
        <v>174</v>
      </c>
      <c r="E689" s="138" t="s">
        <v>2556</v>
      </c>
      <c r="F689" s="139" t="s">
        <v>2557</v>
      </c>
      <c r="G689" s="140" t="s">
        <v>202</v>
      </c>
      <c r="H689" s="141">
        <v>24</v>
      </c>
      <c r="I689" s="142"/>
      <c r="J689" s="143">
        <f>ROUND(I689*H689,1)</f>
        <v>0</v>
      </c>
      <c r="K689" s="139" t="s">
        <v>178</v>
      </c>
      <c r="L689" s="32"/>
      <c r="M689" s="144" t="s">
        <v>1</v>
      </c>
      <c r="N689" s="145" t="s">
        <v>40</v>
      </c>
      <c r="P689" s="146">
        <f>O689*H689</f>
        <v>0</v>
      </c>
      <c r="Q689" s="146">
        <v>0.51653106999999998</v>
      </c>
      <c r="R689" s="146">
        <f>Q689*H689</f>
        <v>12.396745679999999</v>
      </c>
      <c r="S689" s="146">
        <v>0</v>
      </c>
      <c r="T689" s="147">
        <f>S689*H689</f>
        <v>0</v>
      </c>
      <c r="AR689" s="148" t="s">
        <v>111</v>
      </c>
      <c r="AT689" s="148" t="s">
        <v>174</v>
      </c>
      <c r="AU689" s="148" t="s">
        <v>82</v>
      </c>
      <c r="AY689" s="17" t="s">
        <v>171</v>
      </c>
      <c r="BE689" s="149">
        <f>IF(N689="základní",J689,0)</f>
        <v>0</v>
      </c>
      <c r="BF689" s="149">
        <f>IF(N689="snížená",J689,0)</f>
        <v>0</v>
      </c>
      <c r="BG689" s="149">
        <f>IF(N689="zákl. přenesená",J689,0)</f>
        <v>0</v>
      </c>
      <c r="BH689" s="149">
        <f>IF(N689="sníž. přenesená",J689,0)</f>
        <v>0</v>
      </c>
      <c r="BI689" s="149">
        <f>IF(N689="nulová",J689,0)</f>
        <v>0</v>
      </c>
      <c r="BJ689" s="17" t="s">
        <v>19</v>
      </c>
      <c r="BK689" s="149">
        <f>ROUND(I689*H689,1)</f>
        <v>0</v>
      </c>
      <c r="BL689" s="17" t="s">
        <v>111</v>
      </c>
      <c r="BM689" s="148" t="s">
        <v>2558</v>
      </c>
    </row>
    <row r="690" spans="2:65" s="1" customFormat="1" ht="19.5" x14ac:dyDescent="0.2">
      <c r="B690" s="32"/>
      <c r="D690" s="150" t="s">
        <v>180</v>
      </c>
      <c r="F690" s="151" t="s">
        <v>2559</v>
      </c>
      <c r="I690" s="152"/>
      <c r="L690" s="32"/>
      <c r="M690" s="153"/>
      <c r="T690" s="56"/>
      <c r="AT690" s="17" t="s">
        <v>180</v>
      </c>
      <c r="AU690" s="17" t="s">
        <v>82</v>
      </c>
    </row>
    <row r="691" spans="2:65" s="12" customFormat="1" x14ac:dyDescent="0.2">
      <c r="B691" s="154"/>
      <c r="D691" s="150" t="s">
        <v>182</v>
      </c>
      <c r="E691" s="155" t="s">
        <v>1</v>
      </c>
      <c r="F691" s="156" t="s">
        <v>321</v>
      </c>
      <c r="H691" s="157">
        <v>20</v>
      </c>
      <c r="I691" s="158"/>
      <c r="L691" s="154"/>
      <c r="M691" s="159"/>
      <c r="T691" s="160"/>
      <c r="AT691" s="155" t="s">
        <v>182</v>
      </c>
      <c r="AU691" s="155" t="s">
        <v>82</v>
      </c>
      <c r="AV691" s="12" t="s">
        <v>82</v>
      </c>
      <c r="AW691" s="12" t="s">
        <v>31</v>
      </c>
      <c r="AX691" s="12" t="s">
        <v>75</v>
      </c>
      <c r="AY691" s="155" t="s">
        <v>171</v>
      </c>
    </row>
    <row r="692" spans="2:65" s="12" customFormat="1" x14ac:dyDescent="0.2">
      <c r="B692" s="154"/>
      <c r="D692" s="150" t="s">
        <v>182</v>
      </c>
      <c r="E692" s="155" t="s">
        <v>1</v>
      </c>
      <c r="F692" s="156" t="s">
        <v>111</v>
      </c>
      <c r="H692" s="157">
        <v>4</v>
      </c>
      <c r="I692" s="158"/>
      <c r="L692" s="154"/>
      <c r="M692" s="159"/>
      <c r="T692" s="160"/>
      <c r="AT692" s="155" t="s">
        <v>182</v>
      </c>
      <c r="AU692" s="155" t="s">
        <v>82</v>
      </c>
      <c r="AV692" s="12" t="s">
        <v>82</v>
      </c>
      <c r="AW692" s="12" t="s">
        <v>31</v>
      </c>
      <c r="AX692" s="12" t="s">
        <v>75</v>
      </c>
      <c r="AY692" s="155" t="s">
        <v>171</v>
      </c>
    </row>
    <row r="693" spans="2:65" s="15" customFormat="1" x14ac:dyDescent="0.2">
      <c r="B693" s="191"/>
      <c r="D693" s="150" t="s">
        <v>182</v>
      </c>
      <c r="E693" s="192" t="s">
        <v>1</v>
      </c>
      <c r="F693" s="193" t="s">
        <v>2560</v>
      </c>
      <c r="H693" s="192" t="s">
        <v>1</v>
      </c>
      <c r="I693" s="194"/>
      <c r="L693" s="191"/>
      <c r="M693" s="195"/>
      <c r="T693" s="196"/>
      <c r="AT693" s="192" t="s">
        <v>182</v>
      </c>
      <c r="AU693" s="192" t="s">
        <v>82</v>
      </c>
      <c r="AV693" s="15" t="s">
        <v>19</v>
      </c>
      <c r="AW693" s="15" t="s">
        <v>31</v>
      </c>
      <c r="AX693" s="15" t="s">
        <v>75</v>
      </c>
      <c r="AY693" s="192" t="s">
        <v>171</v>
      </c>
    </row>
    <row r="694" spans="2:65" s="14" customFormat="1" x14ac:dyDescent="0.2">
      <c r="B694" s="178"/>
      <c r="D694" s="150" t="s">
        <v>182</v>
      </c>
      <c r="E694" s="179" t="s">
        <v>1</v>
      </c>
      <c r="F694" s="180" t="s">
        <v>209</v>
      </c>
      <c r="H694" s="181">
        <v>24</v>
      </c>
      <c r="I694" s="182"/>
      <c r="L694" s="178"/>
      <c r="M694" s="183"/>
      <c r="T694" s="184"/>
      <c r="AT694" s="179" t="s">
        <v>182</v>
      </c>
      <c r="AU694" s="179" t="s">
        <v>82</v>
      </c>
      <c r="AV694" s="14" t="s">
        <v>111</v>
      </c>
      <c r="AW694" s="14" t="s">
        <v>31</v>
      </c>
      <c r="AX694" s="14" t="s">
        <v>19</v>
      </c>
      <c r="AY694" s="179" t="s">
        <v>171</v>
      </c>
    </row>
    <row r="695" spans="2:65" s="1" customFormat="1" ht="24.2" customHeight="1" x14ac:dyDescent="0.2">
      <c r="B695" s="32"/>
      <c r="C695" s="137" t="s">
        <v>2561</v>
      </c>
      <c r="D695" s="137" t="s">
        <v>174</v>
      </c>
      <c r="E695" s="138" t="s">
        <v>2562</v>
      </c>
      <c r="F695" s="139" t="s">
        <v>2563</v>
      </c>
      <c r="G695" s="140" t="s">
        <v>221</v>
      </c>
      <c r="H695" s="141">
        <v>2</v>
      </c>
      <c r="I695" s="142"/>
      <c r="J695" s="143">
        <f>ROUND(I695*H695,1)</f>
        <v>0</v>
      </c>
      <c r="K695" s="139" t="s">
        <v>178</v>
      </c>
      <c r="L695" s="32"/>
      <c r="M695" s="144" t="s">
        <v>1</v>
      </c>
      <c r="N695" s="145" t="s">
        <v>40</v>
      </c>
      <c r="P695" s="146">
        <f>O695*H695</f>
        <v>0</v>
      </c>
      <c r="Q695" s="146">
        <v>0.276698</v>
      </c>
      <c r="R695" s="146">
        <f>Q695*H695</f>
        <v>0.553396</v>
      </c>
      <c r="S695" s="146">
        <v>0</v>
      </c>
      <c r="T695" s="147">
        <f>S695*H695</f>
        <v>0</v>
      </c>
      <c r="AR695" s="148" t="s">
        <v>111</v>
      </c>
      <c r="AT695" s="148" t="s">
        <v>174</v>
      </c>
      <c r="AU695" s="148" t="s">
        <v>82</v>
      </c>
      <c r="AY695" s="17" t="s">
        <v>171</v>
      </c>
      <c r="BE695" s="149">
        <f>IF(N695="základní",J695,0)</f>
        <v>0</v>
      </c>
      <c r="BF695" s="149">
        <f>IF(N695="snížená",J695,0)</f>
        <v>0</v>
      </c>
      <c r="BG695" s="149">
        <f>IF(N695="zákl. přenesená",J695,0)</f>
        <v>0</v>
      </c>
      <c r="BH695" s="149">
        <f>IF(N695="sníž. přenesená",J695,0)</f>
        <v>0</v>
      </c>
      <c r="BI695" s="149">
        <f>IF(N695="nulová",J695,0)</f>
        <v>0</v>
      </c>
      <c r="BJ695" s="17" t="s">
        <v>19</v>
      </c>
      <c r="BK695" s="149">
        <f>ROUND(I695*H695,1)</f>
        <v>0</v>
      </c>
      <c r="BL695" s="17" t="s">
        <v>111</v>
      </c>
      <c r="BM695" s="148" t="s">
        <v>2564</v>
      </c>
    </row>
    <row r="696" spans="2:65" s="1" customFormat="1" ht="19.5" x14ac:dyDescent="0.2">
      <c r="B696" s="32"/>
      <c r="D696" s="150" t="s">
        <v>180</v>
      </c>
      <c r="F696" s="151" t="s">
        <v>2565</v>
      </c>
      <c r="I696" s="152"/>
      <c r="L696" s="32"/>
      <c r="M696" s="153"/>
      <c r="T696" s="56"/>
      <c r="AT696" s="17" t="s">
        <v>180</v>
      </c>
      <c r="AU696" s="17" t="s">
        <v>82</v>
      </c>
    </row>
    <row r="697" spans="2:65" s="12" customFormat="1" x14ac:dyDescent="0.2">
      <c r="B697" s="154"/>
      <c r="D697" s="150" t="s">
        <v>182</v>
      </c>
      <c r="E697" s="155" t="s">
        <v>1</v>
      </c>
      <c r="F697" s="156" t="s">
        <v>82</v>
      </c>
      <c r="H697" s="157">
        <v>2</v>
      </c>
      <c r="I697" s="158"/>
      <c r="L697" s="154"/>
      <c r="M697" s="159"/>
      <c r="T697" s="160"/>
      <c r="AT697" s="155" t="s">
        <v>182</v>
      </c>
      <c r="AU697" s="155" t="s">
        <v>82</v>
      </c>
      <c r="AV697" s="12" t="s">
        <v>82</v>
      </c>
      <c r="AW697" s="12" t="s">
        <v>31</v>
      </c>
      <c r="AX697" s="12" t="s">
        <v>19</v>
      </c>
      <c r="AY697" s="155" t="s">
        <v>171</v>
      </c>
    </row>
    <row r="698" spans="2:65" s="1" customFormat="1" ht="24.2" customHeight="1" x14ac:dyDescent="0.2">
      <c r="B698" s="32"/>
      <c r="C698" s="137" t="s">
        <v>2566</v>
      </c>
      <c r="D698" s="137" t="s">
        <v>174</v>
      </c>
      <c r="E698" s="138" t="s">
        <v>2567</v>
      </c>
      <c r="F698" s="139" t="s">
        <v>2568</v>
      </c>
      <c r="G698" s="140" t="s">
        <v>221</v>
      </c>
      <c r="H698" s="141">
        <v>2</v>
      </c>
      <c r="I698" s="142"/>
      <c r="J698" s="143">
        <f>ROUND(I698*H698,1)</f>
        <v>0</v>
      </c>
      <c r="K698" s="139" t="s">
        <v>178</v>
      </c>
      <c r="L698" s="32"/>
      <c r="M698" s="144" t="s">
        <v>1</v>
      </c>
      <c r="N698" s="145" t="s">
        <v>40</v>
      </c>
      <c r="P698" s="146">
        <f>O698*H698</f>
        <v>0</v>
      </c>
      <c r="Q698" s="146">
        <v>1.3999999999999999E-4</v>
      </c>
      <c r="R698" s="146">
        <f>Q698*H698</f>
        <v>2.7999999999999998E-4</v>
      </c>
      <c r="S698" s="146">
        <v>0</v>
      </c>
      <c r="T698" s="147">
        <f>S698*H698</f>
        <v>0</v>
      </c>
      <c r="AR698" s="148" t="s">
        <v>111</v>
      </c>
      <c r="AT698" s="148" t="s">
        <v>174</v>
      </c>
      <c r="AU698" s="148" t="s">
        <v>82</v>
      </c>
      <c r="AY698" s="17" t="s">
        <v>171</v>
      </c>
      <c r="BE698" s="149">
        <f>IF(N698="základní",J698,0)</f>
        <v>0</v>
      </c>
      <c r="BF698" s="149">
        <f>IF(N698="snížená",J698,0)</f>
        <v>0</v>
      </c>
      <c r="BG698" s="149">
        <f>IF(N698="zákl. přenesená",J698,0)</f>
        <v>0</v>
      </c>
      <c r="BH698" s="149">
        <f>IF(N698="sníž. přenesená",J698,0)</f>
        <v>0</v>
      </c>
      <c r="BI698" s="149">
        <f>IF(N698="nulová",J698,0)</f>
        <v>0</v>
      </c>
      <c r="BJ698" s="17" t="s">
        <v>19</v>
      </c>
      <c r="BK698" s="149">
        <f>ROUND(I698*H698,1)</f>
        <v>0</v>
      </c>
      <c r="BL698" s="17" t="s">
        <v>111</v>
      </c>
      <c r="BM698" s="148" t="s">
        <v>2569</v>
      </c>
    </row>
    <row r="699" spans="2:65" s="1" customFormat="1" ht="19.5" x14ac:dyDescent="0.2">
      <c r="B699" s="32"/>
      <c r="D699" s="150" t="s">
        <v>180</v>
      </c>
      <c r="F699" s="151" t="s">
        <v>2570</v>
      </c>
      <c r="I699" s="152"/>
      <c r="L699" s="32"/>
      <c r="M699" s="153"/>
      <c r="T699" s="56"/>
      <c r="AT699" s="17" t="s">
        <v>180</v>
      </c>
      <c r="AU699" s="17" t="s">
        <v>82</v>
      </c>
    </row>
    <row r="700" spans="2:65" s="1" customFormat="1" ht="16.5" customHeight="1" x14ac:dyDescent="0.2">
      <c r="B700" s="32"/>
      <c r="C700" s="137" t="s">
        <v>2571</v>
      </c>
      <c r="D700" s="137" t="s">
        <v>174</v>
      </c>
      <c r="E700" s="138" t="s">
        <v>2572</v>
      </c>
      <c r="F700" s="139" t="s">
        <v>2573</v>
      </c>
      <c r="G700" s="140" t="s">
        <v>177</v>
      </c>
      <c r="H700" s="141">
        <v>850</v>
      </c>
      <c r="I700" s="142"/>
      <c r="J700" s="143">
        <f>ROUND(I700*H700,1)</f>
        <v>0</v>
      </c>
      <c r="K700" s="139" t="s">
        <v>178</v>
      </c>
      <c r="L700" s="32"/>
      <c r="M700" s="144" t="s">
        <v>1</v>
      </c>
      <c r="N700" s="145" t="s">
        <v>40</v>
      </c>
      <c r="P700" s="146">
        <f>O700*H700</f>
        <v>0</v>
      </c>
      <c r="Q700" s="146">
        <v>0</v>
      </c>
      <c r="R700" s="146">
        <f>Q700*H700</f>
        <v>0</v>
      </c>
      <c r="S700" s="146">
        <v>0.01</v>
      </c>
      <c r="T700" s="147">
        <f>S700*H700</f>
        <v>8.5</v>
      </c>
      <c r="AR700" s="148" t="s">
        <v>111</v>
      </c>
      <c r="AT700" s="148" t="s">
        <v>174</v>
      </c>
      <c r="AU700" s="148" t="s">
        <v>82</v>
      </c>
      <c r="AY700" s="17" t="s">
        <v>171</v>
      </c>
      <c r="BE700" s="149">
        <f>IF(N700="základní",J700,0)</f>
        <v>0</v>
      </c>
      <c r="BF700" s="149">
        <f>IF(N700="snížená",J700,0)</f>
        <v>0</v>
      </c>
      <c r="BG700" s="149">
        <f>IF(N700="zákl. přenesená",J700,0)</f>
        <v>0</v>
      </c>
      <c r="BH700" s="149">
        <f>IF(N700="sníž. přenesená",J700,0)</f>
        <v>0</v>
      </c>
      <c r="BI700" s="149">
        <f>IF(N700="nulová",J700,0)</f>
        <v>0</v>
      </c>
      <c r="BJ700" s="17" t="s">
        <v>19</v>
      </c>
      <c r="BK700" s="149">
        <f>ROUND(I700*H700,1)</f>
        <v>0</v>
      </c>
      <c r="BL700" s="17" t="s">
        <v>111</v>
      </c>
      <c r="BM700" s="148" t="s">
        <v>2574</v>
      </c>
    </row>
    <row r="701" spans="2:65" s="1" customFormat="1" ht="19.5" x14ac:dyDescent="0.2">
      <c r="B701" s="32"/>
      <c r="D701" s="150" t="s">
        <v>180</v>
      </c>
      <c r="F701" s="151" t="s">
        <v>2575</v>
      </c>
      <c r="I701" s="152"/>
      <c r="L701" s="32"/>
      <c r="M701" s="153"/>
      <c r="T701" s="56"/>
      <c r="AT701" s="17" t="s">
        <v>180</v>
      </c>
      <c r="AU701" s="17" t="s">
        <v>82</v>
      </c>
    </row>
    <row r="702" spans="2:65" s="11" customFormat="1" ht="22.9" customHeight="1" x14ac:dyDescent="0.2">
      <c r="B702" s="125"/>
      <c r="D702" s="126" t="s">
        <v>74</v>
      </c>
      <c r="E702" s="135" t="s">
        <v>319</v>
      </c>
      <c r="F702" s="135" t="s">
        <v>320</v>
      </c>
      <c r="I702" s="128"/>
      <c r="J702" s="136">
        <f>BK702</f>
        <v>0</v>
      </c>
      <c r="L702" s="125"/>
      <c r="M702" s="130"/>
      <c r="P702" s="131">
        <f>SUM(P703:P713)</f>
        <v>0</v>
      </c>
      <c r="R702" s="131">
        <f>SUM(R703:R713)</f>
        <v>0</v>
      </c>
      <c r="T702" s="132">
        <f>SUM(T703:T713)</f>
        <v>0</v>
      </c>
      <c r="AR702" s="126" t="s">
        <v>19</v>
      </c>
      <c r="AT702" s="133" t="s">
        <v>74</v>
      </c>
      <c r="AU702" s="133" t="s">
        <v>19</v>
      </c>
      <c r="AY702" s="126" t="s">
        <v>171</v>
      </c>
      <c r="BK702" s="134">
        <f>SUM(BK703:BK713)</f>
        <v>0</v>
      </c>
    </row>
    <row r="703" spans="2:65" s="1" customFormat="1" ht="33" customHeight="1" x14ac:dyDescent="0.2">
      <c r="B703" s="32"/>
      <c r="C703" s="137" t="s">
        <v>2576</v>
      </c>
      <c r="D703" s="137" t="s">
        <v>174</v>
      </c>
      <c r="E703" s="138" t="s">
        <v>877</v>
      </c>
      <c r="F703" s="139" t="s">
        <v>878</v>
      </c>
      <c r="G703" s="140" t="s">
        <v>324</v>
      </c>
      <c r="H703" s="141">
        <v>167.31200000000001</v>
      </c>
      <c r="I703" s="142"/>
      <c r="J703" s="143">
        <f>ROUND(I703*H703,1)</f>
        <v>0</v>
      </c>
      <c r="K703" s="139" t="s">
        <v>178</v>
      </c>
      <c r="L703" s="32"/>
      <c r="M703" s="144" t="s">
        <v>1</v>
      </c>
      <c r="N703" s="145" t="s">
        <v>40</v>
      </c>
      <c r="P703" s="146">
        <f>O703*H703</f>
        <v>0</v>
      </c>
      <c r="Q703" s="146">
        <v>0</v>
      </c>
      <c r="R703" s="146">
        <f>Q703*H703</f>
        <v>0</v>
      </c>
      <c r="S703" s="146">
        <v>0</v>
      </c>
      <c r="T703" s="147">
        <f>S703*H703</f>
        <v>0</v>
      </c>
      <c r="AR703" s="148" t="s">
        <v>111</v>
      </c>
      <c r="AT703" s="148" t="s">
        <v>174</v>
      </c>
      <c r="AU703" s="148" t="s">
        <v>82</v>
      </c>
      <c r="AY703" s="17" t="s">
        <v>171</v>
      </c>
      <c r="BE703" s="149">
        <f>IF(N703="základní",J703,0)</f>
        <v>0</v>
      </c>
      <c r="BF703" s="149">
        <f>IF(N703="snížená",J703,0)</f>
        <v>0</v>
      </c>
      <c r="BG703" s="149">
        <f>IF(N703="zákl. přenesená",J703,0)</f>
        <v>0</v>
      </c>
      <c r="BH703" s="149">
        <f>IF(N703="sníž. přenesená",J703,0)</f>
        <v>0</v>
      </c>
      <c r="BI703" s="149">
        <f>IF(N703="nulová",J703,0)</f>
        <v>0</v>
      </c>
      <c r="BJ703" s="17" t="s">
        <v>19</v>
      </c>
      <c r="BK703" s="149">
        <f>ROUND(I703*H703,1)</f>
        <v>0</v>
      </c>
      <c r="BL703" s="17" t="s">
        <v>111</v>
      </c>
      <c r="BM703" s="148" t="s">
        <v>2577</v>
      </c>
    </row>
    <row r="704" spans="2:65" s="1" customFormat="1" ht="19.5" x14ac:dyDescent="0.2">
      <c r="B704" s="32"/>
      <c r="D704" s="150" t="s">
        <v>180</v>
      </c>
      <c r="F704" s="151" t="s">
        <v>880</v>
      </c>
      <c r="I704" s="152"/>
      <c r="L704" s="32"/>
      <c r="M704" s="153"/>
      <c r="T704" s="56"/>
      <c r="AT704" s="17" t="s">
        <v>180</v>
      </c>
      <c r="AU704" s="17" t="s">
        <v>82</v>
      </c>
    </row>
    <row r="705" spans="2:65" s="1" customFormat="1" ht="21.75" customHeight="1" x14ac:dyDescent="0.2">
      <c r="B705" s="32"/>
      <c r="C705" s="137" t="s">
        <v>2578</v>
      </c>
      <c r="D705" s="137" t="s">
        <v>174</v>
      </c>
      <c r="E705" s="138" t="s">
        <v>881</v>
      </c>
      <c r="F705" s="139" t="s">
        <v>882</v>
      </c>
      <c r="G705" s="140" t="s">
        <v>324</v>
      </c>
      <c r="H705" s="141">
        <v>3178.9279999999999</v>
      </c>
      <c r="I705" s="142"/>
      <c r="J705" s="143">
        <f>ROUND(I705*H705,1)</f>
        <v>0</v>
      </c>
      <c r="K705" s="139" t="s">
        <v>178</v>
      </c>
      <c r="L705" s="32"/>
      <c r="M705" s="144" t="s">
        <v>1</v>
      </c>
      <c r="N705" s="145" t="s">
        <v>40</v>
      </c>
      <c r="P705" s="146">
        <f>O705*H705</f>
        <v>0</v>
      </c>
      <c r="Q705" s="146">
        <v>0</v>
      </c>
      <c r="R705" s="146">
        <f>Q705*H705</f>
        <v>0</v>
      </c>
      <c r="S705" s="146">
        <v>0</v>
      </c>
      <c r="T705" s="147">
        <f>S705*H705</f>
        <v>0</v>
      </c>
      <c r="AR705" s="148" t="s">
        <v>111</v>
      </c>
      <c r="AT705" s="148" t="s">
        <v>174</v>
      </c>
      <c r="AU705" s="148" t="s">
        <v>82</v>
      </c>
      <c r="AY705" s="17" t="s">
        <v>171</v>
      </c>
      <c r="BE705" s="149">
        <f>IF(N705="základní",J705,0)</f>
        <v>0</v>
      </c>
      <c r="BF705" s="149">
        <f>IF(N705="snížená",J705,0)</f>
        <v>0</v>
      </c>
      <c r="BG705" s="149">
        <f>IF(N705="zákl. přenesená",J705,0)</f>
        <v>0</v>
      </c>
      <c r="BH705" s="149">
        <f>IF(N705="sníž. přenesená",J705,0)</f>
        <v>0</v>
      </c>
      <c r="BI705" s="149">
        <f>IF(N705="nulová",J705,0)</f>
        <v>0</v>
      </c>
      <c r="BJ705" s="17" t="s">
        <v>19</v>
      </c>
      <c r="BK705" s="149">
        <f>ROUND(I705*H705,1)</f>
        <v>0</v>
      </c>
      <c r="BL705" s="17" t="s">
        <v>111</v>
      </c>
      <c r="BM705" s="148" t="s">
        <v>2579</v>
      </c>
    </row>
    <row r="706" spans="2:65" s="1" customFormat="1" ht="29.25" x14ac:dyDescent="0.2">
      <c r="B706" s="32"/>
      <c r="D706" s="150" t="s">
        <v>180</v>
      </c>
      <c r="F706" s="151" t="s">
        <v>884</v>
      </c>
      <c r="I706" s="152"/>
      <c r="L706" s="32"/>
      <c r="M706" s="153"/>
      <c r="T706" s="56"/>
      <c r="AT706" s="17" t="s">
        <v>180</v>
      </c>
      <c r="AU706" s="17" t="s">
        <v>82</v>
      </c>
    </row>
    <row r="707" spans="2:65" s="12" customFormat="1" x14ac:dyDescent="0.2">
      <c r="B707" s="154"/>
      <c r="D707" s="150" t="s">
        <v>182</v>
      </c>
      <c r="E707" s="155" t="s">
        <v>1</v>
      </c>
      <c r="F707" s="156" t="s">
        <v>2580</v>
      </c>
      <c r="H707" s="157">
        <v>3178.9279999999999</v>
      </c>
      <c r="I707" s="158"/>
      <c r="L707" s="154"/>
      <c r="M707" s="159"/>
      <c r="T707" s="160"/>
      <c r="AT707" s="155" t="s">
        <v>182</v>
      </c>
      <c r="AU707" s="155" t="s">
        <v>82</v>
      </c>
      <c r="AV707" s="12" t="s">
        <v>82</v>
      </c>
      <c r="AW707" s="12" t="s">
        <v>31</v>
      </c>
      <c r="AX707" s="12" t="s">
        <v>19</v>
      </c>
      <c r="AY707" s="155" t="s">
        <v>171</v>
      </c>
    </row>
    <row r="708" spans="2:65" s="1" customFormat="1" ht="24.2" customHeight="1" x14ac:dyDescent="0.2">
      <c r="B708" s="32"/>
      <c r="C708" s="137" t="s">
        <v>2581</v>
      </c>
      <c r="D708" s="137" t="s">
        <v>174</v>
      </c>
      <c r="E708" s="138" t="s">
        <v>2582</v>
      </c>
      <c r="F708" s="139" t="s">
        <v>2583</v>
      </c>
      <c r="G708" s="140" t="s">
        <v>324</v>
      </c>
      <c r="H708" s="141">
        <v>167.31200000000001</v>
      </c>
      <c r="I708" s="142"/>
      <c r="J708" s="143">
        <f>ROUND(I708*H708,1)</f>
        <v>0</v>
      </c>
      <c r="K708" s="139" t="s">
        <v>178</v>
      </c>
      <c r="L708" s="32"/>
      <c r="M708" s="144" t="s">
        <v>1</v>
      </c>
      <c r="N708" s="145" t="s">
        <v>40</v>
      </c>
      <c r="P708" s="146">
        <f>O708*H708</f>
        <v>0</v>
      </c>
      <c r="Q708" s="146">
        <v>0</v>
      </c>
      <c r="R708" s="146">
        <f>Q708*H708</f>
        <v>0</v>
      </c>
      <c r="S708" s="146">
        <v>0</v>
      </c>
      <c r="T708" s="147">
        <f>S708*H708</f>
        <v>0</v>
      </c>
      <c r="AR708" s="148" t="s">
        <v>111</v>
      </c>
      <c r="AT708" s="148" t="s">
        <v>174</v>
      </c>
      <c r="AU708" s="148" t="s">
        <v>82</v>
      </c>
      <c r="AY708" s="17" t="s">
        <v>171</v>
      </c>
      <c r="BE708" s="149">
        <f>IF(N708="základní",J708,0)</f>
        <v>0</v>
      </c>
      <c r="BF708" s="149">
        <f>IF(N708="snížená",J708,0)</f>
        <v>0</v>
      </c>
      <c r="BG708" s="149">
        <f>IF(N708="zákl. přenesená",J708,0)</f>
        <v>0</v>
      </c>
      <c r="BH708" s="149">
        <f>IF(N708="sníž. přenesená",J708,0)</f>
        <v>0</v>
      </c>
      <c r="BI708" s="149">
        <f>IF(N708="nulová",J708,0)</f>
        <v>0</v>
      </c>
      <c r="BJ708" s="17" t="s">
        <v>19</v>
      </c>
      <c r="BK708" s="149">
        <f>ROUND(I708*H708,1)</f>
        <v>0</v>
      </c>
      <c r="BL708" s="17" t="s">
        <v>111</v>
      </c>
      <c r="BM708" s="148" t="s">
        <v>2584</v>
      </c>
    </row>
    <row r="709" spans="2:65" s="1" customFormat="1" ht="19.5" x14ac:dyDescent="0.2">
      <c r="B709" s="32"/>
      <c r="D709" s="150" t="s">
        <v>180</v>
      </c>
      <c r="F709" s="151" t="s">
        <v>2585</v>
      </c>
      <c r="I709" s="152"/>
      <c r="L709" s="32"/>
      <c r="M709" s="153"/>
      <c r="T709" s="56"/>
      <c r="AT709" s="17" t="s">
        <v>180</v>
      </c>
      <c r="AU709" s="17" t="s">
        <v>82</v>
      </c>
    </row>
    <row r="710" spans="2:65" s="1" customFormat="1" ht="24.2" customHeight="1" x14ac:dyDescent="0.2">
      <c r="B710" s="32"/>
      <c r="C710" s="137" t="s">
        <v>2586</v>
      </c>
      <c r="D710" s="137" t="s">
        <v>174</v>
      </c>
      <c r="E710" s="138" t="s">
        <v>1935</v>
      </c>
      <c r="F710" s="139" t="s">
        <v>1936</v>
      </c>
      <c r="G710" s="140" t="s">
        <v>324</v>
      </c>
      <c r="H710" s="141">
        <v>167.31200000000001</v>
      </c>
      <c r="I710" s="142"/>
      <c r="J710" s="143">
        <f>ROUND(I710*H710,1)</f>
        <v>0</v>
      </c>
      <c r="K710" s="139" t="s">
        <v>178</v>
      </c>
      <c r="L710" s="32"/>
      <c r="M710" s="144" t="s">
        <v>1</v>
      </c>
      <c r="N710" s="145" t="s">
        <v>40</v>
      </c>
      <c r="P710" s="146">
        <f>O710*H710</f>
        <v>0</v>
      </c>
      <c r="Q710" s="146">
        <v>0</v>
      </c>
      <c r="R710" s="146">
        <f>Q710*H710</f>
        <v>0</v>
      </c>
      <c r="S710" s="146">
        <v>0</v>
      </c>
      <c r="T710" s="147">
        <f>S710*H710</f>
        <v>0</v>
      </c>
      <c r="AR710" s="148" t="s">
        <v>111</v>
      </c>
      <c r="AT710" s="148" t="s">
        <v>174</v>
      </c>
      <c r="AU710" s="148" t="s">
        <v>82</v>
      </c>
      <c r="AY710" s="17" t="s">
        <v>171</v>
      </c>
      <c r="BE710" s="149">
        <f>IF(N710="základní",J710,0)</f>
        <v>0</v>
      </c>
      <c r="BF710" s="149">
        <f>IF(N710="snížená",J710,0)</f>
        <v>0</v>
      </c>
      <c r="BG710" s="149">
        <f>IF(N710="zákl. přenesená",J710,0)</f>
        <v>0</v>
      </c>
      <c r="BH710" s="149">
        <f>IF(N710="sníž. přenesená",J710,0)</f>
        <v>0</v>
      </c>
      <c r="BI710" s="149">
        <f>IF(N710="nulová",J710,0)</f>
        <v>0</v>
      </c>
      <c r="BJ710" s="17" t="s">
        <v>19</v>
      </c>
      <c r="BK710" s="149">
        <f>ROUND(I710*H710,1)</f>
        <v>0</v>
      </c>
      <c r="BL710" s="17" t="s">
        <v>111</v>
      </c>
      <c r="BM710" s="148" t="s">
        <v>2587</v>
      </c>
    </row>
    <row r="711" spans="2:65" s="1" customFormat="1" x14ac:dyDescent="0.2">
      <c r="B711" s="32"/>
      <c r="D711" s="150" t="s">
        <v>180</v>
      </c>
      <c r="F711" s="151" t="s">
        <v>2588</v>
      </c>
      <c r="I711" s="152"/>
      <c r="L711" s="32"/>
      <c r="M711" s="153"/>
      <c r="T711" s="56"/>
      <c r="AT711" s="17" t="s">
        <v>180</v>
      </c>
      <c r="AU711" s="17" t="s">
        <v>82</v>
      </c>
    </row>
    <row r="712" spans="2:65" s="1" customFormat="1" ht="37.9" customHeight="1" x14ac:dyDescent="0.2">
      <c r="B712" s="32"/>
      <c r="C712" s="137" t="s">
        <v>2589</v>
      </c>
      <c r="D712" s="137" t="s">
        <v>174</v>
      </c>
      <c r="E712" s="138" t="s">
        <v>1943</v>
      </c>
      <c r="F712" s="139" t="s">
        <v>2590</v>
      </c>
      <c r="G712" s="140" t="s">
        <v>324</v>
      </c>
      <c r="H712" s="141">
        <v>167.31200000000001</v>
      </c>
      <c r="I712" s="142"/>
      <c r="J712" s="143">
        <f>ROUND(I712*H712,1)</f>
        <v>0</v>
      </c>
      <c r="K712" s="139" t="s">
        <v>178</v>
      </c>
      <c r="L712" s="32"/>
      <c r="M712" s="144" t="s">
        <v>1</v>
      </c>
      <c r="N712" s="145" t="s">
        <v>40</v>
      </c>
      <c r="P712" s="146">
        <f>O712*H712</f>
        <v>0</v>
      </c>
      <c r="Q712" s="146">
        <v>0</v>
      </c>
      <c r="R712" s="146">
        <f>Q712*H712</f>
        <v>0</v>
      </c>
      <c r="S712" s="146">
        <v>0</v>
      </c>
      <c r="T712" s="147">
        <f>S712*H712</f>
        <v>0</v>
      </c>
      <c r="AR712" s="148" t="s">
        <v>111</v>
      </c>
      <c r="AT712" s="148" t="s">
        <v>174</v>
      </c>
      <c r="AU712" s="148" t="s">
        <v>82</v>
      </c>
      <c r="AY712" s="17" t="s">
        <v>171</v>
      </c>
      <c r="BE712" s="149">
        <f>IF(N712="základní",J712,0)</f>
        <v>0</v>
      </c>
      <c r="BF712" s="149">
        <f>IF(N712="snížená",J712,0)</f>
        <v>0</v>
      </c>
      <c r="BG712" s="149">
        <f>IF(N712="zákl. přenesená",J712,0)</f>
        <v>0</v>
      </c>
      <c r="BH712" s="149">
        <f>IF(N712="sníž. přenesená",J712,0)</f>
        <v>0</v>
      </c>
      <c r="BI712" s="149">
        <f>IF(N712="nulová",J712,0)</f>
        <v>0</v>
      </c>
      <c r="BJ712" s="17" t="s">
        <v>19</v>
      </c>
      <c r="BK712" s="149">
        <f>ROUND(I712*H712,1)</f>
        <v>0</v>
      </c>
      <c r="BL712" s="17" t="s">
        <v>111</v>
      </c>
      <c r="BM712" s="148" t="s">
        <v>2591</v>
      </c>
    </row>
    <row r="713" spans="2:65" s="1" customFormat="1" ht="29.25" x14ac:dyDescent="0.2">
      <c r="B713" s="32"/>
      <c r="D713" s="150" t="s">
        <v>180</v>
      </c>
      <c r="F713" s="151" t="s">
        <v>1946</v>
      </c>
      <c r="I713" s="152"/>
      <c r="L713" s="32"/>
      <c r="M713" s="153"/>
      <c r="T713" s="56"/>
      <c r="AT713" s="17" t="s">
        <v>180</v>
      </c>
      <c r="AU713" s="17" t="s">
        <v>82</v>
      </c>
    </row>
    <row r="714" spans="2:65" s="11" customFormat="1" ht="22.9" customHeight="1" x14ac:dyDescent="0.2">
      <c r="B714" s="125"/>
      <c r="D714" s="126" t="s">
        <v>74</v>
      </c>
      <c r="E714" s="135" t="s">
        <v>342</v>
      </c>
      <c r="F714" s="135" t="s">
        <v>343</v>
      </c>
      <c r="I714" s="128"/>
      <c r="J714" s="136">
        <f>BK714</f>
        <v>0</v>
      </c>
      <c r="L714" s="125"/>
      <c r="M714" s="130"/>
      <c r="P714" s="131">
        <f>SUM(P715:P716)</f>
        <v>0</v>
      </c>
      <c r="R714" s="131">
        <f>SUM(R715:R716)</f>
        <v>0</v>
      </c>
      <c r="T714" s="132">
        <f>SUM(T715:T716)</f>
        <v>0</v>
      </c>
      <c r="AR714" s="126" t="s">
        <v>19</v>
      </c>
      <c r="AT714" s="133" t="s">
        <v>74</v>
      </c>
      <c r="AU714" s="133" t="s">
        <v>19</v>
      </c>
      <c r="AY714" s="126" t="s">
        <v>171</v>
      </c>
      <c r="BK714" s="134">
        <f>SUM(BK715:BK716)</f>
        <v>0</v>
      </c>
    </row>
    <row r="715" spans="2:65" s="1" customFormat="1" ht="24.2" customHeight="1" x14ac:dyDescent="0.2">
      <c r="B715" s="32"/>
      <c r="C715" s="137" t="s">
        <v>2592</v>
      </c>
      <c r="D715" s="137" t="s">
        <v>174</v>
      </c>
      <c r="E715" s="138" t="s">
        <v>901</v>
      </c>
      <c r="F715" s="139" t="s">
        <v>902</v>
      </c>
      <c r="G715" s="140" t="s">
        <v>324</v>
      </c>
      <c r="H715" s="141">
        <v>130.02600000000001</v>
      </c>
      <c r="I715" s="142"/>
      <c r="J715" s="143">
        <f>ROUND(I715*H715,1)</f>
        <v>0</v>
      </c>
      <c r="K715" s="139" t="s">
        <v>178</v>
      </c>
      <c r="L715" s="32"/>
      <c r="M715" s="144" t="s">
        <v>1</v>
      </c>
      <c r="N715" s="145" t="s">
        <v>40</v>
      </c>
      <c r="P715" s="146">
        <f>O715*H715</f>
        <v>0</v>
      </c>
      <c r="Q715" s="146">
        <v>0</v>
      </c>
      <c r="R715" s="146">
        <f>Q715*H715</f>
        <v>0</v>
      </c>
      <c r="S715" s="146">
        <v>0</v>
      </c>
      <c r="T715" s="147">
        <f>S715*H715</f>
        <v>0</v>
      </c>
      <c r="AR715" s="148" t="s">
        <v>111</v>
      </c>
      <c r="AT715" s="148" t="s">
        <v>174</v>
      </c>
      <c r="AU715" s="148" t="s">
        <v>82</v>
      </c>
      <c r="AY715" s="17" t="s">
        <v>171</v>
      </c>
      <c r="BE715" s="149">
        <f>IF(N715="základní",J715,0)</f>
        <v>0</v>
      </c>
      <c r="BF715" s="149">
        <f>IF(N715="snížená",J715,0)</f>
        <v>0</v>
      </c>
      <c r="BG715" s="149">
        <f>IF(N715="zákl. přenesená",J715,0)</f>
        <v>0</v>
      </c>
      <c r="BH715" s="149">
        <f>IF(N715="sníž. přenesená",J715,0)</f>
        <v>0</v>
      </c>
      <c r="BI715" s="149">
        <f>IF(N715="nulová",J715,0)</f>
        <v>0</v>
      </c>
      <c r="BJ715" s="17" t="s">
        <v>19</v>
      </c>
      <c r="BK715" s="149">
        <f>ROUND(I715*H715,1)</f>
        <v>0</v>
      </c>
      <c r="BL715" s="17" t="s">
        <v>111</v>
      </c>
      <c r="BM715" s="148" t="s">
        <v>2593</v>
      </c>
    </row>
    <row r="716" spans="2:65" s="1" customFormat="1" ht="29.25" x14ac:dyDescent="0.2">
      <c r="B716" s="32"/>
      <c r="D716" s="150" t="s">
        <v>180</v>
      </c>
      <c r="F716" s="151" t="s">
        <v>904</v>
      </c>
      <c r="I716" s="152"/>
      <c r="L716" s="32"/>
      <c r="M716" s="153"/>
      <c r="T716" s="56"/>
      <c r="AT716" s="17" t="s">
        <v>180</v>
      </c>
      <c r="AU716" s="17" t="s">
        <v>82</v>
      </c>
    </row>
    <row r="717" spans="2:65" s="11" customFormat="1" ht="25.9" customHeight="1" x14ac:dyDescent="0.2">
      <c r="B717" s="125"/>
      <c r="D717" s="126" t="s">
        <v>74</v>
      </c>
      <c r="E717" s="127" t="s">
        <v>349</v>
      </c>
      <c r="F717" s="127" t="s">
        <v>350</v>
      </c>
      <c r="I717" s="128"/>
      <c r="J717" s="129">
        <f>BK717</f>
        <v>0</v>
      </c>
      <c r="L717" s="125"/>
      <c r="M717" s="130"/>
      <c r="P717" s="131">
        <f>P718+P732+P756</f>
        <v>0</v>
      </c>
      <c r="R717" s="131">
        <f>R718+R732+R756</f>
        <v>0.64560011979999987</v>
      </c>
      <c r="T717" s="132">
        <f>T718+T732+T756</f>
        <v>0.50817000000000001</v>
      </c>
      <c r="AR717" s="126" t="s">
        <v>82</v>
      </c>
      <c r="AT717" s="133" t="s">
        <v>74</v>
      </c>
      <c r="AU717" s="133" t="s">
        <v>75</v>
      </c>
      <c r="AY717" s="126" t="s">
        <v>171</v>
      </c>
      <c r="BK717" s="134">
        <f>BK718+BK732+BK756</f>
        <v>0</v>
      </c>
    </row>
    <row r="718" spans="2:65" s="11" customFormat="1" ht="22.9" customHeight="1" x14ac:dyDescent="0.2">
      <c r="B718" s="125"/>
      <c r="D718" s="126" t="s">
        <v>74</v>
      </c>
      <c r="E718" s="135" t="s">
        <v>905</v>
      </c>
      <c r="F718" s="135" t="s">
        <v>906</v>
      </c>
      <c r="I718" s="128"/>
      <c r="J718" s="136">
        <f>BK718</f>
        <v>0</v>
      </c>
      <c r="L718" s="125"/>
      <c r="M718" s="130"/>
      <c r="P718" s="131">
        <f>SUM(P719:P731)</f>
        <v>0</v>
      </c>
      <c r="R718" s="131">
        <f>SUM(R719:R731)</f>
        <v>0.53380023999999993</v>
      </c>
      <c r="T718" s="132">
        <f>SUM(T719:T731)</f>
        <v>0.50817000000000001</v>
      </c>
      <c r="AR718" s="126" t="s">
        <v>82</v>
      </c>
      <c r="AT718" s="133" t="s">
        <v>74</v>
      </c>
      <c r="AU718" s="133" t="s">
        <v>19</v>
      </c>
      <c r="AY718" s="126" t="s">
        <v>171</v>
      </c>
      <c r="BK718" s="134">
        <f>SUM(BK719:BK731)</f>
        <v>0</v>
      </c>
    </row>
    <row r="719" spans="2:65" s="1" customFormat="1" ht="21.75" customHeight="1" x14ac:dyDescent="0.2">
      <c r="B719" s="32"/>
      <c r="C719" s="137" t="s">
        <v>2594</v>
      </c>
      <c r="D719" s="137" t="s">
        <v>174</v>
      </c>
      <c r="E719" s="138" t="s">
        <v>2595</v>
      </c>
      <c r="F719" s="139" t="s">
        <v>2596</v>
      </c>
      <c r="G719" s="140" t="s">
        <v>221</v>
      </c>
      <c r="H719" s="141">
        <v>4</v>
      </c>
      <c r="I719" s="142"/>
      <c r="J719" s="143">
        <f>ROUND(I719*H719,1)</f>
        <v>0</v>
      </c>
      <c r="K719" s="139" t="s">
        <v>178</v>
      </c>
      <c r="L719" s="32"/>
      <c r="M719" s="144" t="s">
        <v>1</v>
      </c>
      <c r="N719" s="145" t="s">
        <v>40</v>
      </c>
      <c r="P719" s="146">
        <f>O719*H719</f>
        <v>0</v>
      </c>
      <c r="Q719" s="146">
        <v>1.2160599999999999E-3</v>
      </c>
      <c r="R719" s="146">
        <f>Q719*H719</f>
        <v>4.8642399999999997E-3</v>
      </c>
      <c r="S719" s="146">
        <v>8.1999999999999998E-4</v>
      </c>
      <c r="T719" s="147">
        <f>S719*H719</f>
        <v>3.2799999999999999E-3</v>
      </c>
      <c r="AR719" s="148" t="s">
        <v>271</v>
      </c>
      <c r="AT719" s="148" t="s">
        <v>174</v>
      </c>
      <c r="AU719" s="148" t="s">
        <v>82</v>
      </c>
      <c r="AY719" s="17" t="s">
        <v>171</v>
      </c>
      <c r="BE719" s="149">
        <f>IF(N719="základní",J719,0)</f>
        <v>0</v>
      </c>
      <c r="BF719" s="149">
        <f>IF(N719="snížená",J719,0)</f>
        <v>0</v>
      </c>
      <c r="BG719" s="149">
        <f>IF(N719="zákl. přenesená",J719,0)</f>
        <v>0</v>
      </c>
      <c r="BH719" s="149">
        <f>IF(N719="sníž. přenesená",J719,0)</f>
        <v>0</v>
      </c>
      <c r="BI719" s="149">
        <f>IF(N719="nulová",J719,0)</f>
        <v>0</v>
      </c>
      <c r="BJ719" s="17" t="s">
        <v>19</v>
      </c>
      <c r="BK719" s="149">
        <f>ROUND(I719*H719,1)</f>
        <v>0</v>
      </c>
      <c r="BL719" s="17" t="s">
        <v>271</v>
      </c>
      <c r="BM719" s="148" t="s">
        <v>2597</v>
      </c>
    </row>
    <row r="720" spans="2:65" s="1" customFormat="1" ht="19.5" x14ac:dyDescent="0.2">
      <c r="B720" s="32"/>
      <c r="D720" s="150" t="s">
        <v>180</v>
      </c>
      <c r="F720" s="151" t="s">
        <v>2598</v>
      </c>
      <c r="I720" s="152"/>
      <c r="L720" s="32"/>
      <c r="M720" s="153"/>
      <c r="T720" s="56"/>
      <c r="AT720" s="17" t="s">
        <v>180</v>
      </c>
      <c r="AU720" s="17" t="s">
        <v>82</v>
      </c>
    </row>
    <row r="721" spans="2:65" s="1" customFormat="1" ht="16.5" customHeight="1" x14ac:dyDescent="0.2">
      <c r="B721" s="32"/>
      <c r="C721" s="137" t="s">
        <v>2599</v>
      </c>
      <c r="D721" s="137" t="s">
        <v>174</v>
      </c>
      <c r="E721" s="138" t="s">
        <v>2600</v>
      </c>
      <c r="F721" s="139" t="s">
        <v>2601</v>
      </c>
      <c r="G721" s="140" t="s">
        <v>221</v>
      </c>
      <c r="H721" s="141">
        <v>4</v>
      </c>
      <c r="I721" s="142"/>
      <c r="J721" s="143">
        <f>ROUND(I721*H721,1)</f>
        <v>0</v>
      </c>
      <c r="K721" s="139" t="s">
        <v>178</v>
      </c>
      <c r="L721" s="32"/>
      <c r="M721" s="144" t="s">
        <v>1</v>
      </c>
      <c r="N721" s="145" t="s">
        <v>40</v>
      </c>
      <c r="P721" s="146">
        <f>O721*H721</f>
        <v>0</v>
      </c>
      <c r="Q721" s="146">
        <v>1.9524E-2</v>
      </c>
      <c r="R721" s="146">
        <f>Q721*H721</f>
        <v>7.8095999999999999E-2</v>
      </c>
      <c r="S721" s="146">
        <v>1.925E-2</v>
      </c>
      <c r="T721" s="147">
        <f>S721*H721</f>
        <v>7.6999999999999999E-2</v>
      </c>
      <c r="AR721" s="148" t="s">
        <v>271</v>
      </c>
      <c r="AT721" s="148" t="s">
        <v>174</v>
      </c>
      <c r="AU721" s="148" t="s">
        <v>82</v>
      </c>
      <c r="AY721" s="17" t="s">
        <v>171</v>
      </c>
      <c r="BE721" s="149">
        <f>IF(N721="základní",J721,0)</f>
        <v>0</v>
      </c>
      <c r="BF721" s="149">
        <f>IF(N721="snížená",J721,0)</f>
        <v>0</v>
      </c>
      <c r="BG721" s="149">
        <f>IF(N721="zákl. přenesená",J721,0)</f>
        <v>0</v>
      </c>
      <c r="BH721" s="149">
        <f>IF(N721="sníž. přenesená",J721,0)</f>
        <v>0</v>
      </c>
      <c r="BI721" s="149">
        <f>IF(N721="nulová",J721,0)</f>
        <v>0</v>
      </c>
      <c r="BJ721" s="17" t="s">
        <v>19</v>
      </c>
      <c r="BK721" s="149">
        <f>ROUND(I721*H721,1)</f>
        <v>0</v>
      </c>
      <c r="BL721" s="17" t="s">
        <v>271</v>
      </c>
      <c r="BM721" s="148" t="s">
        <v>2602</v>
      </c>
    </row>
    <row r="722" spans="2:65" s="1" customFormat="1" x14ac:dyDescent="0.2">
      <c r="B722" s="32"/>
      <c r="D722" s="150" t="s">
        <v>180</v>
      </c>
      <c r="F722" s="151" t="s">
        <v>2603</v>
      </c>
      <c r="I722" s="152"/>
      <c r="L722" s="32"/>
      <c r="M722" s="153"/>
      <c r="T722" s="56"/>
      <c r="AT722" s="17" t="s">
        <v>180</v>
      </c>
      <c r="AU722" s="17" t="s">
        <v>82</v>
      </c>
    </row>
    <row r="723" spans="2:65" s="1" customFormat="1" ht="16.5" customHeight="1" x14ac:dyDescent="0.2">
      <c r="B723" s="32"/>
      <c r="C723" s="137" t="s">
        <v>2604</v>
      </c>
      <c r="D723" s="137" t="s">
        <v>174</v>
      </c>
      <c r="E723" s="138" t="s">
        <v>2605</v>
      </c>
      <c r="F723" s="139" t="s">
        <v>2606</v>
      </c>
      <c r="G723" s="140" t="s">
        <v>221</v>
      </c>
      <c r="H723" s="141">
        <v>17</v>
      </c>
      <c r="I723" s="142"/>
      <c r="J723" s="143">
        <f>ROUND(I723*H723,1)</f>
        <v>0</v>
      </c>
      <c r="K723" s="139" t="s">
        <v>178</v>
      </c>
      <c r="L723" s="32"/>
      <c r="M723" s="144" t="s">
        <v>1</v>
      </c>
      <c r="N723" s="145" t="s">
        <v>40</v>
      </c>
      <c r="P723" s="146">
        <f>O723*H723</f>
        <v>0</v>
      </c>
      <c r="Q723" s="146">
        <v>2.6519999999999998E-2</v>
      </c>
      <c r="R723" s="146">
        <f>Q723*H723</f>
        <v>0.45083999999999996</v>
      </c>
      <c r="S723" s="146">
        <v>0</v>
      </c>
      <c r="T723" s="147">
        <f>S723*H723</f>
        <v>0</v>
      </c>
      <c r="AR723" s="148" t="s">
        <v>271</v>
      </c>
      <c r="AT723" s="148" t="s">
        <v>174</v>
      </c>
      <c r="AU723" s="148" t="s">
        <v>82</v>
      </c>
      <c r="AY723" s="17" t="s">
        <v>171</v>
      </c>
      <c r="BE723" s="149">
        <f>IF(N723="základní",J723,0)</f>
        <v>0</v>
      </c>
      <c r="BF723" s="149">
        <f>IF(N723="snížená",J723,0)</f>
        <v>0</v>
      </c>
      <c r="BG723" s="149">
        <f>IF(N723="zákl. přenesená",J723,0)</f>
        <v>0</v>
      </c>
      <c r="BH723" s="149">
        <f>IF(N723="sníž. přenesená",J723,0)</f>
        <v>0</v>
      </c>
      <c r="BI723" s="149">
        <f>IF(N723="nulová",J723,0)</f>
        <v>0</v>
      </c>
      <c r="BJ723" s="17" t="s">
        <v>19</v>
      </c>
      <c r="BK723" s="149">
        <f>ROUND(I723*H723,1)</f>
        <v>0</v>
      </c>
      <c r="BL723" s="17" t="s">
        <v>271</v>
      </c>
      <c r="BM723" s="148" t="s">
        <v>2607</v>
      </c>
    </row>
    <row r="724" spans="2:65" s="1" customFormat="1" x14ac:dyDescent="0.2">
      <c r="B724" s="32"/>
      <c r="D724" s="150" t="s">
        <v>180</v>
      </c>
      <c r="F724" s="151" t="s">
        <v>2608</v>
      </c>
      <c r="I724" s="152"/>
      <c r="L724" s="32"/>
      <c r="M724" s="153"/>
      <c r="T724" s="56"/>
      <c r="AT724" s="17" t="s">
        <v>180</v>
      </c>
      <c r="AU724" s="17" t="s">
        <v>82</v>
      </c>
    </row>
    <row r="725" spans="2:65" s="12" customFormat="1" x14ac:dyDescent="0.2">
      <c r="B725" s="154"/>
      <c r="D725" s="150" t="s">
        <v>182</v>
      </c>
      <c r="E725" s="155" t="s">
        <v>1</v>
      </c>
      <c r="F725" s="156" t="s">
        <v>2609</v>
      </c>
      <c r="H725" s="157">
        <v>17</v>
      </c>
      <c r="I725" s="158"/>
      <c r="L725" s="154"/>
      <c r="M725" s="159"/>
      <c r="T725" s="160"/>
      <c r="AT725" s="155" t="s">
        <v>182</v>
      </c>
      <c r="AU725" s="155" t="s">
        <v>82</v>
      </c>
      <c r="AV725" s="12" t="s">
        <v>82</v>
      </c>
      <c r="AW725" s="12" t="s">
        <v>31</v>
      </c>
      <c r="AX725" s="12" t="s">
        <v>19</v>
      </c>
      <c r="AY725" s="155" t="s">
        <v>171</v>
      </c>
    </row>
    <row r="726" spans="2:65" s="1" customFormat="1" ht="16.5" customHeight="1" x14ac:dyDescent="0.2">
      <c r="B726" s="32"/>
      <c r="C726" s="137" t="s">
        <v>2610</v>
      </c>
      <c r="D726" s="137" t="s">
        <v>174</v>
      </c>
      <c r="E726" s="138" t="s">
        <v>2611</v>
      </c>
      <c r="F726" s="139" t="s">
        <v>2612</v>
      </c>
      <c r="G726" s="140" t="s">
        <v>221</v>
      </c>
      <c r="H726" s="141">
        <v>17</v>
      </c>
      <c r="I726" s="142"/>
      <c r="J726" s="143">
        <f>ROUND(I726*H726,1)</f>
        <v>0</v>
      </c>
      <c r="K726" s="139" t="s">
        <v>178</v>
      </c>
      <c r="L726" s="32"/>
      <c r="M726" s="144" t="s">
        <v>1</v>
      </c>
      <c r="N726" s="145" t="s">
        <v>40</v>
      </c>
      <c r="P726" s="146">
        <f>O726*H726</f>
        <v>0</v>
      </c>
      <c r="Q726" s="146">
        <v>0</v>
      </c>
      <c r="R726" s="146">
        <f>Q726*H726</f>
        <v>0</v>
      </c>
      <c r="S726" s="146">
        <v>2.5170000000000001E-2</v>
      </c>
      <c r="T726" s="147">
        <f>S726*H726</f>
        <v>0.42789000000000005</v>
      </c>
      <c r="AR726" s="148" t="s">
        <v>271</v>
      </c>
      <c r="AT726" s="148" t="s">
        <v>174</v>
      </c>
      <c r="AU726" s="148" t="s">
        <v>82</v>
      </c>
      <c r="AY726" s="17" t="s">
        <v>171</v>
      </c>
      <c r="BE726" s="149">
        <f>IF(N726="základní",J726,0)</f>
        <v>0</v>
      </c>
      <c r="BF726" s="149">
        <f>IF(N726="snížená",J726,0)</f>
        <v>0</v>
      </c>
      <c r="BG726" s="149">
        <f>IF(N726="zákl. přenesená",J726,0)</f>
        <v>0</v>
      </c>
      <c r="BH726" s="149">
        <f>IF(N726="sníž. přenesená",J726,0)</f>
        <v>0</v>
      </c>
      <c r="BI726" s="149">
        <f>IF(N726="nulová",J726,0)</f>
        <v>0</v>
      </c>
      <c r="BJ726" s="17" t="s">
        <v>19</v>
      </c>
      <c r="BK726" s="149">
        <f>ROUND(I726*H726,1)</f>
        <v>0</v>
      </c>
      <c r="BL726" s="17" t="s">
        <v>271</v>
      </c>
      <c r="BM726" s="148" t="s">
        <v>2613</v>
      </c>
    </row>
    <row r="727" spans="2:65" s="1" customFormat="1" x14ac:dyDescent="0.2">
      <c r="B727" s="32"/>
      <c r="D727" s="150" t="s">
        <v>180</v>
      </c>
      <c r="F727" s="151" t="s">
        <v>2614</v>
      </c>
      <c r="I727" s="152"/>
      <c r="L727" s="32"/>
      <c r="M727" s="153"/>
      <c r="T727" s="56"/>
      <c r="AT727" s="17" t="s">
        <v>180</v>
      </c>
      <c r="AU727" s="17" t="s">
        <v>82</v>
      </c>
    </row>
    <row r="728" spans="2:65" s="1" customFormat="1" ht="37.9" customHeight="1" x14ac:dyDescent="0.2">
      <c r="B728" s="32"/>
      <c r="C728" s="137" t="s">
        <v>2615</v>
      </c>
      <c r="D728" s="137" t="s">
        <v>174</v>
      </c>
      <c r="E728" s="138" t="s">
        <v>919</v>
      </c>
      <c r="F728" s="139" t="s">
        <v>2616</v>
      </c>
      <c r="G728" s="140" t="s">
        <v>221</v>
      </c>
      <c r="H728" s="141">
        <v>2</v>
      </c>
      <c r="I728" s="142"/>
      <c r="J728" s="143">
        <f>ROUND(I728*H728,1)</f>
        <v>0</v>
      </c>
      <c r="K728" s="139" t="s">
        <v>2873</v>
      </c>
      <c r="L728" s="32"/>
      <c r="M728" s="144" t="s">
        <v>1</v>
      </c>
      <c r="N728" s="145" t="s">
        <v>40</v>
      </c>
      <c r="P728" s="146">
        <f>O728*H728</f>
        <v>0</v>
      </c>
      <c r="Q728" s="146">
        <v>0</v>
      </c>
      <c r="R728" s="146">
        <f>Q728*H728</f>
        <v>0</v>
      </c>
      <c r="S728" s="146">
        <v>0</v>
      </c>
      <c r="T728" s="147">
        <f>S728*H728</f>
        <v>0</v>
      </c>
      <c r="AR728" s="148" t="s">
        <v>271</v>
      </c>
      <c r="AT728" s="148" t="s">
        <v>174</v>
      </c>
      <c r="AU728" s="148" t="s">
        <v>82</v>
      </c>
      <c r="AY728" s="17" t="s">
        <v>171</v>
      </c>
      <c r="BE728" s="149">
        <f>IF(N728="základní",J728,0)</f>
        <v>0</v>
      </c>
      <c r="BF728" s="149">
        <f>IF(N728="snížená",J728,0)</f>
        <v>0</v>
      </c>
      <c r="BG728" s="149">
        <f>IF(N728="zákl. přenesená",J728,0)</f>
        <v>0</v>
      </c>
      <c r="BH728" s="149">
        <f>IF(N728="sníž. přenesená",J728,0)</f>
        <v>0</v>
      </c>
      <c r="BI728" s="149">
        <f>IF(N728="nulová",J728,0)</f>
        <v>0</v>
      </c>
      <c r="BJ728" s="17" t="s">
        <v>19</v>
      </c>
      <c r="BK728" s="149">
        <f>ROUND(I728*H728,1)</f>
        <v>0</v>
      </c>
      <c r="BL728" s="17" t="s">
        <v>271</v>
      </c>
      <c r="BM728" s="148" t="s">
        <v>2617</v>
      </c>
    </row>
    <row r="729" spans="2:65" s="1" customFormat="1" ht="19.5" x14ac:dyDescent="0.2">
      <c r="B729" s="32"/>
      <c r="D729" s="150" t="s">
        <v>180</v>
      </c>
      <c r="F729" s="151" t="s">
        <v>2616</v>
      </c>
      <c r="I729" s="152"/>
      <c r="L729" s="32"/>
      <c r="M729" s="153"/>
      <c r="T729" s="56"/>
      <c r="AT729" s="17" t="s">
        <v>180</v>
      </c>
      <c r="AU729" s="17" t="s">
        <v>82</v>
      </c>
    </row>
    <row r="730" spans="2:65" s="1" customFormat="1" ht="37.9" customHeight="1" x14ac:dyDescent="0.2">
      <c r="B730" s="32"/>
      <c r="C730" s="137" t="s">
        <v>2618</v>
      </c>
      <c r="D730" s="137" t="s">
        <v>174</v>
      </c>
      <c r="E730" s="138" t="s">
        <v>2619</v>
      </c>
      <c r="F730" s="139" t="s">
        <v>2620</v>
      </c>
      <c r="G730" s="140" t="s">
        <v>221</v>
      </c>
      <c r="H730" s="141">
        <v>2</v>
      </c>
      <c r="I730" s="142"/>
      <c r="J730" s="143">
        <f>ROUND(I730*H730,1)</f>
        <v>0</v>
      </c>
      <c r="K730" s="139" t="s">
        <v>2873</v>
      </c>
      <c r="L730" s="32"/>
      <c r="M730" s="144" t="s">
        <v>1</v>
      </c>
      <c r="N730" s="145" t="s">
        <v>40</v>
      </c>
      <c r="P730" s="146">
        <f>O730*H730</f>
        <v>0</v>
      </c>
      <c r="Q730" s="146">
        <v>0</v>
      </c>
      <c r="R730" s="146">
        <f>Q730*H730</f>
        <v>0</v>
      </c>
      <c r="S730" s="146">
        <v>0</v>
      </c>
      <c r="T730" s="147">
        <f>S730*H730</f>
        <v>0</v>
      </c>
      <c r="AR730" s="148" t="s">
        <v>271</v>
      </c>
      <c r="AT730" s="148" t="s">
        <v>174</v>
      </c>
      <c r="AU730" s="148" t="s">
        <v>82</v>
      </c>
      <c r="AY730" s="17" t="s">
        <v>171</v>
      </c>
      <c r="BE730" s="149">
        <f>IF(N730="základní",J730,0)</f>
        <v>0</v>
      </c>
      <c r="BF730" s="149">
        <f>IF(N730="snížená",J730,0)</f>
        <v>0</v>
      </c>
      <c r="BG730" s="149">
        <f>IF(N730="zákl. přenesená",J730,0)</f>
        <v>0</v>
      </c>
      <c r="BH730" s="149">
        <f>IF(N730="sníž. přenesená",J730,0)</f>
        <v>0</v>
      </c>
      <c r="BI730" s="149">
        <f>IF(N730="nulová",J730,0)</f>
        <v>0</v>
      </c>
      <c r="BJ730" s="17" t="s">
        <v>19</v>
      </c>
      <c r="BK730" s="149">
        <f>ROUND(I730*H730,1)</f>
        <v>0</v>
      </c>
      <c r="BL730" s="17" t="s">
        <v>271</v>
      </c>
      <c r="BM730" s="148" t="s">
        <v>2621</v>
      </c>
    </row>
    <row r="731" spans="2:65" s="1" customFormat="1" ht="19.5" x14ac:dyDescent="0.2">
      <c r="B731" s="32"/>
      <c r="D731" s="150" t="s">
        <v>180</v>
      </c>
      <c r="F731" s="151" t="s">
        <v>2620</v>
      </c>
      <c r="I731" s="152"/>
      <c r="L731" s="32"/>
      <c r="M731" s="153"/>
      <c r="T731" s="56"/>
      <c r="AT731" s="17" t="s">
        <v>180</v>
      </c>
      <c r="AU731" s="17" t="s">
        <v>82</v>
      </c>
    </row>
    <row r="732" spans="2:65" s="11" customFormat="1" ht="22.9" customHeight="1" x14ac:dyDescent="0.2">
      <c r="B732" s="125"/>
      <c r="D732" s="126" t="s">
        <v>74</v>
      </c>
      <c r="E732" s="135" t="s">
        <v>2622</v>
      </c>
      <c r="F732" s="135" t="s">
        <v>2623</v>
      </c>
      <c r="I732" s="128"/>
      <c r="J732" s="136">
        <f>BK732</f>
        <v>0</v>
      </c>
      <c r="L732" s="125"/>
      <c r="M732" s="130"/>
      <c r="P732" s="131">
        <f>SUM(P733:P755)</f>
        <v>0</v>
      </c>
      <c r="R732" s="131">
        <f>SUM(R733:R755)</f>
        <v>6.0694672800000002E-2</v>
      </c>
      <c r="T732" s="132">
        <f>SUM(T733:T755)</f>
        <v>0</v>
      </c>
      <c r="AR732" s="126" t="s">
        <v>82</v>
      </c>
      <c r="AT732" s="133" t="s">
        <v>74</v>
      </c>
      <c r="AU732" s="133" t="s">
        <v>19</v>
      </c>
      <c r="AY732" s="126" t="s">
        <v>171</v>
      </c>
      <c r="BK732" s="134">
        <f>SUM(BK733:BK755)</f>
        <v>0</v>
      </c>
    </row>
    <row r="733" spans="2:65" s="1" customFormat="1" ht="24.2" customHeight="1" x14ac:dyDescent="0.2">
      <c r="B733" s="32"/>
      <c r="C733" s="137" t="s">
        <v>2624</v>
      </c>
      <c r="D733" s="137" t="s">
        <v>174</v>
      </c>
      <c r="E733" s="138" t="s">
        <v>2625</v>
      </c>
      <c r="F733" s="139" t="s">
        <v>2626</v>
      </c>
      <c r="G733" s="140" t="s">
        <v>202</v>
      </c>
      <c r="H733" s="141">
        <v>26</v>
      </c>
      <c r="I733" s="142"/>
      <c r="J733" s="143">
        <f>ROUND(I733*H733,1)</f>
        <v>0</v>
      </c>
      <c r="K733" s="139" t="s">
        <v>178</v>
      </c>
      <c r="L733" s="32"/>
      <c r="M733" s="144" t="s">
        <v>1</v>
      </c>
      <c r="N733" s="145" t="s">
        <v>40</v>
      </c>
      <c r="P733" s="146">
        <f>O733*H733</f>
        <v>0</v>
      </c>
      <c r="Q733" s="146">
        <v>7.3539999999999999E-4</v>
      </c>
      <c r="R733" s="146">
        <f>Q733*H733</f>
        <v>1.9120399999999999E-2</v>
      </c>
      <c r="S733" s="146">
        <v>0</v>
      </c>
      <c r="T733" s="147">
        <f>S733*H733</f>
        <v>0</v>
      </c>
      <c r="AR733" s="148" t="s">
        <v>271</v>
      </c>
      <c r="AT733" s="148" t="s">
        <v>174</v>
      </c>
      <c r="AU733" s="148" t="s">
        <v>82</v>
      </c>
      <c r="AY733" s="17" t="s">
        <v>171</v>
      </c>
      <c r="BE733" s="149">
        <f>IF(N733="základní",J733,0)</f>
        <v>0</v>
      </c>
      <c r="BF733" s="149">
        <f>IF(N733="snížená",J733,0)</f>
        <v>0</v>
      </c>
      <c r="BG733" s="149">
        <f>IF(N733="zákl. přenesená",J733,0)</f>
        <v>0</v>
      </c>
      <c r="BH733" s="149">
        <f>IF(N733="sníž. přenesená",J733,0)</f>
        <v>0</v>
      </c>
      <c r="BI733" s="149">
        <f>IF(N733="nulová",J733,0)</f>
        <v>0</v>
      </c>
      <c r="BJ733" s="17" t="s">
        <v>19</v>
      </c>
      <c r="BK733" s="149">
        <f>ROUND(I733*H733,1)</f>
        <v>0</v>
      </c>
      <c r="BL733" s="17" t="s">
        <v>271</v>
      </c>
      <c r="BM733" s="148" t="s">
        <v>2627</v>
      </c>
    </row>
    <row r="734" spans="2:65" s="1" customFormat="1" ht="19.5" x14ac:dyDescent="0.2">
      <c r="B734" s="32"/>
      <c r="D734" s="150" t="s">
        <v>180</v>
      </c>
      <c r="F734" s="151" t="s">
        <v>2628</v>
      </c>
      <c r="I734" s="152"/>
      <c r="L734" s="32"/>
      <c r="M734" s="153"/>
      <c r="T734" s="56"/>
      <c r="AT734" s="17" t="s">
        <v>180</v>
      </c>
      <c r="AU734" s="17" t="s">
        <v>82</v>
      </c>
    </row>
    <row r="735" spans="2:65" s="15" customFormat="1" x14ac:dyDescent="0.2">
      <c r="B735" s="191"/>
      <c r="D735" s="150" t="s">
        <v>182</v>
      </c>
      <c r="E735" s="192" t="s">
        <v>1</v>
      </c>
      <c r="F735" s="193" t="s">
        <v>2629</v>
      </c>
      <c r="H735" s="192" t="s">
        <v>1</v>
      </c>
      <c r="I735" s="194"/>
      <c r="L735" s="191"/>
      <c r="M735" s="195"/>
      <c r="T735" s="196"/>
      <c r="AT735" s="192" t="s">
        <v>182</v>
      </c>
      <c r="AU735" s="192" t="s">
        <v>82</v>
      </c>
      <c r="AV735" s="15" t="s">
        <v>19</v>
      </c>
      <c r="AW735" s="15" t="s">
        <v>31</v>
      </c>
      <c r="AX735" s="15" t="s">
        <v>75</v>
      </c>
      <c r="AY735" s="192" t="s">
        <v>171</v>
      </c>
    </row>
    <row r="736" spans="2:65" s="12" customFormat="1" x14ac:dyDescent="0.2">
      <c r="B736" s="154"/>
      <c r="D736" s="150" t="s">
        <v>182</v>
      </c>
      <c r="E736" s="155" t="s">
        <v>1</v>
      </c>
      <c r="F736" s="156" t="s">
        <v>358</v>
      </c>
      <c r="H736" s="157">
        <v>26</v>
      </c>
      <c r="I736" s="158"/>
      <c r="L736" s="154"/>
      <c r="M736" s="159"/>
      <c r="T736" s="160"/>
      <c r="AT736" s="155" t="s">
        <v>182</v>
      </c>
      <c r="AU736" s="155" t="s">
        <v>82</v>
      </c>
      <c r="AV736" s="12" t="s">
        <v>82</v>
      </c>
      <c r="AW736" s="12" t="s">
        <v>31</v>
      </c>
      <c r="AX736" s="12" t="s">
        <v>19</v>
      </c>
      <c r="AY736" s="155" t="s">
        <v>171</v>
      </c>
    </row>
    <row r="737" spans="2:65" s="1" customFormat="1" ht="16.5" customHeight="1" x14ac:dyDescent="0.2">
      <c r="B737" s="32"/>
      <c r="C737" s="137" t="s">
        <v>1619</v>
      </c>
      <c r="D737" s="137" t="s">
        <v>174</v>
      </c>
      <c r="E737" s="138" t="s">
        <v>2630</v>
      </c>
      <c r="F737" s="139" t="s">
        <v>2631</v>
      </c>
      <c r="G737" s="140" t="s">
        <v>202</v>
      </c>
      <c r="H737" s="141">
        <v>26</v>
      </c>
      <c r="I737" s="142"/>
      <c r="J737" s="143">
        <f>ROUND(I737*H737,1)</f>
        <v>0</v>
      </c>
      <c r="K737" s="139" t="s">
        <v>178</v>
      </c>
      <c r="L737" s="32"/>
      <c r="M737" s="144" t="s">
        <v>1</v>
      </c>
      <c r="N737" s="145" t="s">
        <v>40</v>
      </c>
      <c r="P737" s="146">
        <f>O737*H737</f>
        <v>0</v>
      </c>
      <c r="Q737" s="146">
        <v>2.7270000000000001E-4</v>
      </c>
      <c r="R737" s="146">
        <f>Q737*H737</f>
        <v>7.0902000000000005E-3</v>
      </c>
      <c r="S737" s="146">
        <v>0</v>
      </c>
      <c r="T737" s="147">
        <f>S737*H737</f>
        <v>0</v>
      </c>
      <c r="AR737" s="148" t="s">
        <v>271</v>
      </c>
      <c r="AT737" s="148" t="s">
        <v>174</v>
      </c>
      <c r="AU737" s="148" t="s">
        <v>82</v>
      </c>
      <c r="AY737" s="17" t="s">
        <v>171</v>
      </c>
      <c r="BE737" s="149">
        <f>IF(N737="základní",J737,0)</f>
        <v>0</v>
      </c>
      <c r="BF737" s="149">
        <f>IF(N737="snížená",J737,0)</f>
        <v>0</v>
      </c>
      <c r="BG737" s="149">
        <f>IF(N737="zákl. přenesená",J737,0)</f>
        <v>0</v>
      </c>
      <c r="BH737" s="149">
        <f>IF(N737="sníž. přenesená",J737,0)</f>
        <v>0</v>
      </c>
      <c r="BI737" s="149">
        <f>IF(N737="nulová",J737,0)</f>
        <v>0</v>
      </c>
      <c r="BJ737" s="17" t="s">
        <v>19</v>
      </c>
      <c r="BK737" s="149">
        <f>ROUND(I737*H737,1)</f>
        <v>0</v>
      </c>
      <c r="BL737" s="17" t="s">
        <v>271</v>
      </c>
      <c r="BM737" s="148" t="s">
        <v>2632</v>
      </c>
    </row>
    <row r="738" spans="2:65" s="1" customFormat="1" x14ac:dyDescent="0.2">
      <c r="B738" s="32"/>
      <c r="D738" s="150" t="s">
        <v>180</v>
      </c>
      <c r="F738" s="151" t="s">
        <v>2633</v>
      </c>
      <c r="I738" s="152"/>
      <c r="L738" s="32"/>
      <c r="M738" s="153"/>
      <c r="T738" s="56"/>
      <c r="AT738" s="17" t="s">
        <v>180</v>
      </c>
      <c r="AU738" s="17" t="s">
        <v>82</v>
      </c>
    </row>
    <row r="739" spans="2:65" s="1" customFormat="1" ht="21.75" customHeight="1" x14ac:dyDescent="0.2">
      <c r="B739" s="32"/>
      <c r="C739" s="137" t="s">
        <v>2634</v>
      </c>
      <c r="D739" s="137" t="s">
        <v>174</v>
      </c>
      <c r="E739" s="138" t="s">
        <v>2635</v>
      </c>
      <c r="F739" s="139" t="s">
        <v>2636</v>
      </c>
      <c r="G739" s="140" t="s">
        <v>221</v>
      </c>
      <c r="H739" s="141">
        <v>6</v>
      </c>
      <c r="I739" s="142"/>
      <c r="J739" s="143">
        <f>ROUND(I739*H739,1)</f>
        <v>0</v>
      </c>
      <c r="K739" s="139" t="s">
        <v>178</v>
      </c>
      <c r="L739" s="32"/>
      <c r="M739" s="144" t="s">
        <v>1</v>
      </c>
      <c r="N739" s="145" t="s">
        <v>40</v>
      </c>
      <c r="P739" s="146">
        <f>O739*H739</f>
        <v>0</v>
      </c>
      <c r="Q739" s="146">
        <v>0</v>
      </c>
      <c r="R739" s="146">
        <f>Q739*H739</f>
        <v>0</v>
      </c>
      <c r="S739" s="146">
        <v>0</v>
      </c>
      <c r="T739" s="147">
        <f>S739*H739</f>
        <v>0</v>
      </c>
      <c r="AR739" s="148" t="s">
        <v>271</v>
      </c>
      <c r="AT739" s="148" t="s">
        <v>174</v>
      </c>
      <c r="AU739" s="148" t="s">
        <v>82</v>
      </c>
      <c r="AY739" s="17" t="s">
        <v>171</v>
      </c>
      <c r="BE739" s="149">
        <f>IF(N739="základní",J739,0)</f>
        <v>0</v>
      </c>
      <c r="BF739" s="149">
        <f>IF(N739="snížená",J739,0)</f>
        <v>0</v>
      </c>
      <c r="BG739" s="149">
        <f>IF(N739="zákl. přenesená",J739,0)</f>
        <v>0</v>
      </c>
      <c r="BH739" s="149">
        <f>IF(N739="sníž. přenesená",J739,0)</f>
        <v>0</v>
      </c>
      <c r="BI739" s="149">
        <f>IF(N739="nulová",J739,0)</f>
        <v>0</v>
      </c>
      <c r="BJ739" s="17" t="s">
        <v>19</v>
      </c>
      <c r="BK739" s="149">
        <f>ROUND(I739*H739,1)</f>
        <v>0</v>
      </c>
      <c r="BL739" s="17" t="s">
        <v>271</v>
      </c>
      <c r="BM739" s="148" t="s">
        <v>2637</v>
      </c>
    </row>
    <row r="740" spans="2:65" s="1" customFormat="1" ht="19.5" x14ac:dyDescent="0.2">
      <c r="B740" s="32"/>
      <c r="D740" s="150" t="s">
        <v>180</v>
      </c>
      <c r="F740" s="151" t="s">
        <v>2638</v>
      </c>
      <c r="I740" s="152"/>
      <c r="L740" s="32"/>
      <c r="M740" s="153"/>
      <c r="T740" s="56"/>
      <c r="AT740" s="17" t="s">
        <v>180</v>
      </c>
      <c r="AU740" s="17" t="s">
        <v>82</v>
      </c>
    </row>
    <row r="741" spans="2:65" s="1" customFormat="1" ht="16.5" customHeight="1" x14ac:dyDescent="0.2">
      <c r="B741" s="32"/>
      <c r="C741" s="137" t="s">
        <v>2639</v>
      </c>
      <c r="D741" s="137" t="s">
        <v>174</v>
      </c>
      <c r="E741" s="138" t="s">
        <v>2640</v>
      </c>
      <c r="F741" s="139" t="s">
        <v>2641</v>
      </c>
      <c r="G741" s="140" t="s">
        <v>221</v>
      </c>
      <c r="H741" s="141">
        <v>6</v>
      </c>
      <c r="I741" s="142"/>
      <c r="J741" s="143">
        <f>ROUND(I741*H741,1)</f>
        <v>0</v>
      </c>
      <c r="K741" s="139" t="s">
        <v>178</v>
      </c>
      <c r="L741" s="32"/>
      <c r="M741" s="144" t="s">
        <v>1</v>
      </c>
      <c r="N741" s="145" t="s">
        <v>40</v>
      </c>
      <c r="P741" s="146">
        <f>O741*H741</f>
        <v>0</v>
      </c>
      <c r="Q741" s="146">
        <v>1.51957E-3</v>
      </c>
      <c r="R741" s="146">
        <f>Q741*H741</f>
        <v>9.1174200000000011E-3</v>
      </c>
      <c r="S741" s="146">
        <v>0</v>
      </c>
      <c r="T741" s="147">
        <f>S741*H741</f>
        <v>0</v>
      </c>
      <c r="AR741" s="148" t="s">
        <v>271</v>
      </c>
      <c r="AT741" s="148" t="s">
        <v>174</v>
      </c>
      <c r="AU741" s="148" t="s">
        <v>82</v>
      </c>
      <c r="AY741" s="17" t="s">
        <v>171</v>
      </c>
      <c r="BE741" s="149">
        <f>IF(N741="základní",J741,0)</f>
        <v>0</v>
      </c>
      <c r="BF741" s="149">
        <f>IF(N741="snížená",J741,0)</f>
        <v>0</v>
      </c>
      <c r="BG741" s="149">
        <f>IF(N741="zákl. přenesená",J741,0)</f>
        <v>0</v>
      </c>
      <c r="BH741" s="149">
        <f>IF(N741="sníž. přenesená",J741,0)</f>
        <v>0</v>
      </c>
      <c r="BI741" s="149">
        <f>IF(N741="nulová",J741,0)</f>
        <v>0</v>
      </c>
      <c r="BJ741" s="17" t="s">
        <v>19</v>
      </c>
      <c r="BK741" s="149">
        <f>ROUND(I741*H741,1)</f>
        <v>0</v>
      </c>
      <c r="BL741" s="17" t="s">
        <v>271</v>
      </c>
      <c r="BM741" s="148" t="s">
        <v>2642</v>
      </c>
    </row>
    <row r="742" spans="2:65" s="1" customFormat="1" x14ac:dyDescent="0.2">
      <c r="B742" s="32"/>
      <c r="D742" s="150" t="s">
        <v>180</v>
      </c>
      <c r="F742" s="151" t="s">
        <v>2643</v>
      </c>
      <c r="I742" s="152"/>
      <c r="L742" s="32"/>
      <c r="M742" s="153"/>
      <c r="T742" s="56"/>
      <c r="AT742" s="17" t="s">
        <v>180</v>
      </c>
      <c r="AU742" s="17" t="s">
        <v>82</v>
      </c>
    </row>
    <row r="743" spans="2:65" s="1" customFormat="1" ht="24.2" customHeight="1" x14ac:dyDescent="0.2">
      <c r="B743" s="32"/>
      <c r="C743" s="137" t="s">
        <v>2644</v>
      </c>
      <c r="D743" s="137" t="s">
        <v>174</v>
      </c>
      <c r="E743" s="138" t="s">
        <v>2645</v>
      </c>
      <c r="F743" s="139" t="s">
        <v>2646</v>
      </c>
      <c r="G743" s="140" t="s">
        <v>221</v>
      </c>
      <c r="H743" s="141">
        <v>1</v>
      </c>
      <c r="I743" s="142"/>
      <c r="J743" s="143">
        <f>ROUND(I743*H743,1)</f>
        <v>0</v>
      </c>
      <c r="K743" s="139" t="s">
        <v>178</v>
      </c>
      <c r="L743" s="32"/>
      <c r="M743" s="144" t="s">
        <v>1</v>
      </c>
      <c r="N743" s="145" t="s">
        <v>40</v>
      </c>
      <c r="P743" s="146">
        <f>O743*H743</f>
        <v>0</v>
      </c>
      <c r="Q743" s="146">
        <v>6.7957E-4</v>
      </c>
      <c r="R743" s="146">
        <f>Q743*H743</f>
        <v>6.7957E-4</v>
      </c>
      <c r="S743" s="146">
        <v>0</v>
      </c>
      <c r="T743" s="147">
        <f>S743*H743</f>
        <v>0</v>
      </c>
      <c r="AR743" s="148" t="s">
        <v>271</v>
      </c>
      <c r="AT743" s="148" t="s">
        <v>174</v>
      </c>
      <c r="AU743" s="148" t="s">
        <v>82</v>
      </c>
      <c r="AY743" s="17" t="s">
        <v>171</v>
      </c>
      <c r="BE743" s="149">
        <f>IF(N743="základní",J743,0)</f>
        <v>0</v>
      </c>
      <c r="BF743" s="149">
        <f>IF(N743="snížená",J743,0)</f>
        <v>0</v>
      </c>
      <c r="BG743" s="149">
        <f>IF(N743="zákl. přenesená",J743,0)</f>
        <v>0</v>
      </c>
      <c r="BH743" s="149">
        <f>IF(N743="sníž. přenesená",J743,0)</f>
        <v>0</v>
      </c>
      <c r="BI743" s="149">
        <f>IF(N743="nulová",J743,0)</f>
        <v>0</v>
      </c>
      <c r="BJ743" s="17" t="s">
        <v>19</v>
      </c>
      <c r="BK743" s="149">
        <f>ROUND(I743*H743,1)</f>
        <v>0</v>
      </c>
      <c r="BL743" s="17" t="s">
        <v>271</v>
      </c>
      <c r="BM743" s="148" t="s">
        <v>2647</v>
      </c>
    </row>
    <row r="744" spans="2:65" s="1" customFormat="1" ht="19.5" x14ac:dyDescent="0.2">
      <c r="B744" s="32"/>
      <c r="D744" s="150" t="s">
        <v>180</v>
      </c>
      <c r="F744" s="151" t="s">
        <v>2648</v>
      </c>
      <c r="I744" s="152"/>
      <c r="L744" s="32"/>
      <c r="M744" s="153"/>
      <c r="T744" s="56"/>
      <c r="AT744" s="17" t="s">
        <v>180</v>
      </c>
      <c r="AU744" s="17" t="s">
        <v>82</v>
      </c>
    </row>
    <row r="745" spans="2:65" s="1" customFormat="1" ht="16.5" customHeight="1" x14ac:dyDescent="0.2">
      <c r="B745" s="32"/>
      <c r="C745" s="137" t="s">
        <v>2649</v>
      </c>
      <c r="D745" s="137" t="s">
        <v>174</v>
      </c>
      <c r="E745" s="138" t="s">
        <v>2650</v>
      </c>
      <c r="F745" s="139" t="s">
        <v>2651</v>
      </c>
      <c r="G745" s="140" t="s">
        <v>221</v>
      </c>
      <c r="H745" s="141">
        <v>1</v>
      </c>
      <c r="I745" s="142"/>
      <c r="J745" s="143">
        <f>ROUND(I745*H745,1)</f>
        <v>0</v>
      </c>
      <c r="K745" s="139" t="s">
        <v>178</v>
      </c>
      <c r="L745" s="32"/>
      <c r="M745" s="144" t="s">
        <v>1</v>
      </c>
      <c r="N745" s="145" t="s">
        <v>40</v>
      </c>
      <c r="P745" s="146">
        <f>O745*H745</f>
        <v>0</v>
      </c>
      <c r="Q745" s="146">
        <v>4.6626879999999999E-4</v>
      </c>
      <c r="R745" s="146">
        <f>Q745*H745</f>
        <v>4.6626879999999999E-4</v>
      </c>
      <c r="S745" s="146">
        <v>0</v>
      </c>
      <c r="T745" s="147">
        <f>S745*H745</f>
        <v>0</v>
      </c>
      <c r="AR745" s="148" t="s">
        <v>271</v>
      </c>
      <c r="AT745" s="148" t="s">
        <v>174</v>
      </c>
      <c r="AU745" s="148" t="s">
        <v>82</v>
      </c>
      <c r="AY745" s="17" t="s">
        <v>171</v>
      </c>
      <c r="BE745" s="149">
        <f>IF(N745="základní",J745,0)</f>
        <v>0</v>
      </c>
      <c r="BF745" s="149">
        <f>IF(N745="snížená",J745,0)</f>
        <v>0</v>
      </c>
      <c r="BG745" s="149">
        <f>IF(N745="zákl. přenesená",J745,0)</f>
        <v>0</v>
      </c>
      <c r="BH745" s="149">
        <f>IF(N745="sníž. přenesená",J745,0)</f>
        <v>0</v>
      </c>
      <c r="BI745" s="149">
        <f>IF(N745="nulová",J745,0)</f>
        <v>0</v>
      </c>
      <c r="BJ745" s="17" t="s">
        <v>19</v>
      </c>
      <c r="BK745" s="149">
        <f>ROUND(I745*H745,1)</f>
        <v>0</v>
      </c>
      <c r="BL745" s="17" t="s">
        <v>271</v>
      </c>
      <c r="BM745" s="148" t="s">
        <v>2652</v>
      </c>
    </row>
    <row r="746" spans="2:65" s="1" customFormat="1" x14ac:dyDescent="0.2">
      <c r="B746" s="32"/>
      <c r="D746" s="150" t="s">
        <v>180</v>
      </c>
      <c r="F746" s="151" t="s">
        <v>2653</v>
      </c>
      <c r="I746" s="152"/>
      <c r="L746" s="32"/>
      <c r="M746" s="153"/>
      <c r="T746" s="56"/>
      <c r="AT746" s="17" t="s">
        <v>180</v>
      </c>
      <c r="AU746" s="17" t="s">
        <v>82</v>
      </c>
    </row>
    <row r="747" spans="2:65" s="1" customFormat="1" ht="24.2" customHeight="1" x14ac:dyDescent="0.2">
      <c r="B747" s="32"/>
      <c r="C747" s="137" t="s">
        <v>2654</v>
      </c>
      <c r="D747" s="137" t="s">
        <v>174</v>
      </c>
      <c r="E747" s="138" t="s">
        <v>2655</v>
      </c>
      <c r="F747" s="139" t="s">
        <v>2656</v>
      </c>
      <c r="G747" s="140" t="s">
        <v>221</v>
      </c>
      <c r="H747" s="141">
        <v>1</v>
      </c>
      <c r="I747" s="142"/>
      <c r="J747" s="143">
        <f>ROUND(I747*H747,1)</f>
        <v>0</v>
      </c>
      <c r="K747" s="139" t="s">
        <v>178</v>
      </c>
      <c r="L747" s="32"/>
      <c r="M747" s="144" t="s">
        <v>1</v>
      </c>
      <c r="N747" s="145" t="s">
        <v>40</v>
      </c>
      <c r="P747" s="146">
        <f>O747*H747</f>
        <v>0</v>
      </c>
      <c r="Q747" s="146">
        <v>3.4495699999999999E-3</v>
      </c>
      <c r="R747" s="146">
        <f>Q747*H747</f>
        <v>3.4495699999999999E-3</v>
      </c>
      <c r="S747" s="146">
        <v>0</v>
      </c>
      <c r="T747" s="147">
        <f>S747*H747</f>
        <v>0</v>
      </c>
      <c r="AR747" s="148" t="s">
        <v>271</v>
      </c>
      <c r="AT747" s="148" t="s">
        <v>174</v>
      </c>
      <c r="AU747" s="148" t="s">
        <v>82</v>
      </c>
      <c r="AY747" s="17" t="s">
        <v>171</v>
      </c>
      <c r="BE747" s="149">
        <f>IF(N747="základní",J747,0)</f>
        <v>0</v>
      </c>
      <c r="BF747" s="149">
        <f>IF(N747="snížená",J747,0)</f>
        <v>0</v>
      </c>
      <c r="BG747" s="149">
        <f>IF(N747="zákl. přenesená",J747,0)</f>
        <v>0</v>
      </c>
      <c r="BH747" s="149">
        <f>IF(N747="sníž. přenesená",J747,0)</f>
        <v>0</v>
      </c>
      <c r="BI747" s="149">
        <f>IF(N747="nulová",J747,0)</f>
        <v>0</v>
      </c>
      <c r="BJ747" s="17" t="s">
        <v>19</v>
      </c>
      <c r="BK747" s="149">
        <f>ROUND(I747*H747,1)</f>
        <v>0</v>
      </c>
      <c r="BL747" s="17" t="s">
        <v>271</v>
      </c>
      <c r="BM747" s="148" t="s">
        <v>2657</v>
      </c>
    </row>
    <row r="748" spans="2:65" s="1" customFormat="1" ht="19.5" x14ac:dyDescent="0.2">
      <c r="B748" s="32"/>
      <c r="D748" s="150" t="s">
        <v>180</v>
      </c>
      <c r="F748" s="151" t="s">
        <v>2658</v>
      </c>
      <c r="I748" s="152"/>
      <c r="L748" s="32"/>
      <c r="M748" s="153"/>
      <c r="T748" s="56"/>
      <c r="AT748" s="17" t="s">
        <v>180</v>
      </c>
      <c r="AU748" s="17" t="s">
        <v>82</v>
      </c>
    </row>
    <row r="749" spans="2:65" s="1" customFormat="1" ht="24.2" customHeight="1" x14ac:dyDescent="0.2">
      <c r="B749" s="32"/>
      <c r="C749" s="137" t="s">
        <v>2659</v>
      </c>
      <c r="D749" s="137" t="s">
        <v>174</v>
      </c>
      <c r="E749" s="138" t="s">
        <v>2660</v>
      </c>
      <c r="F749" s="139" t="s">
        <v>2661</v>
      </c>
      <c r="G749" s="140" t="s">
        <v>202</v>
      </c>
      <c r="H749" s="141">
        <v>104</v>
      </c>
      <c r="I749" s="142"/>
      <c r="J749" s="143">
        <f>ROUND(I749*H749,1)</f>
        <v>0</v>
      </c>
      <c r="K749" s="139" t="s">
        <v>178</v>
      </c>
      <c r="L749" s="32"/>
      <c r="M749" s="144" t="s">
        <v>1</v>
      </c>
      <c r="N749" s="145" t="s">
        <v>40</v>
      </c>
      <c r="P749" s="146">
        <f>O749*H749</f>
        <v>0</v>
      </c>
      <c r="Q749" s="146">
        <v>1.8972349999999999E-4</v>
      </c>
      <c r="R749" s="146">
        <f>Q749*H749</f>
        <v>1.9731243999999998E-2</v>
      </c>
      <c r="S749" s="146">
        <v>0</v>
      </c>
      <c r="T749" s="147">
        <f>S749*H749</f>
        <v>0</v>
      </c>
      <c r="AR749" s="148" t="s">
        <v>271</v>
      </c>
      <c r="AT749" s="148" t="s">
        <v>174</v>
      </c>
      <c r="AU749" s="148" t="s">
        <v>82</v>
      </c>
      <c r="AY749" s="17" t="s">
        <v>171</v>
      </c>
      <c r="BE749" s="149">
        <f>IF(N749="základní",J749,0)</f>
        <v>0</v>
      </c>
      <c r="BF749" s="149">
        <f>IF(N749="snížená",J749,0)</f>
        <v>0</v>
      </c>
      <c r="BG749" s="149">
        <f>IF(N749="zákl. přenesená",J749,0)</f>
        <v>0</v>
      </c>
      <c r="BH749" s="149">
        <f>IF(N749="sníž. přenesená",J749,0)</f>
        <v>0</v>
      </c>
      <c r="BI749" s="149">
        <f>IF(N749="nulová",J749,0)</f>
        <v>0</v>
      </c>
      <c r="BJ749" s="17" t="s">
        <v>19</v>
      </c>
      <c r="BK749" s="149">
        <f>ROUND(I749*H749,1)</f>
        <v>0</v>
      </c>
      <c r="BL749" s="17" t="s">
        <v>271</v>
      </c>
      <c r="BM749" s="148" t="s">
        <v>2662</v>
      </c>
    </row>
    <row r="750" spans="2:65" s="1" customFormat="1" ht="19.5" x14ac:dyDescent="0.2">
      <c r="B750" s="32"/>
      <c r="D750" s="150" t="s">
        <v>180</v>
      </c>
      <c r="F750" s="151" t="s">
        <v>2663</v>
      </c>
      <c r="I750" s="152"/>
      <c r="L750" s="32"/>
      <c r="M750" s="153"/>
      <c r="T750" s="56"/>
      <c r="AT750" s="17" t="s">
        <v>180</v>
      </c>
      <c r="AU750" s="17" t="s">
        <v>82</v>
      </c>
    </row>
    <row r="751" spans="2:65" s="12" customFormat="1" x14ac:dyDescent="0.2">
      <c r="B751" s="154"/>
      <c r="D751" s="150" t="s">
        <v>182</v>
      </c>
      <c r="E751" s="155" t="s">
        <v>1</v>
      </c>
      <c r="F751" s="156" t="s">
        <v>2664</v>
      </c>
      <c r="H751" s="157">
        <v>104</v>
      </c>
      <c r="I751" s="158"/>
      <c r="L751" s="154"/>
      <c r="M751" s="159"/>
      <c r="T751" s="160"/>
      <c r="AT751" s="155" t="s">
        <v>182</v>
      </c>
      <c r="AU751" s="155" t="s">
        <v>82</v>
      </c>
      <c r="AV751" s="12" t="s">
        <v>82</v>
      </c>
      <c r="AW751" s="12" t="s">
        <v>31</v>
      </c>
      <c r="AX751" s="12" t="s">
        <v>19</v>
      </c>
      <c r="AY751" s="155" t="s">
        <v>171</v>
      </c>
    </row>
    <row r="752" spans="2:65" s="1" customFormat="1" ht="21.75" customHeight="1" x14ac:dyDescent="0.2">
      <c r="B752" s="32"/>
      <c r="C752" s="137" t="s">
        <v>2665</v>
      </c>
      <c r="D752" s="137" t="s">
        <v>174</v>
      </c>
      <c r="E752" s="138" t="s">
        <v>2666</v>
      </c>
      <c r="F752" s="139" t="s">
        <v>2667</v>
      </c>
      <c r="G752" s="140" t="s">
        <v>202</v>
      </c>
      <c r="H752" s="141">
        <v>104</v>
      </c>
      <c r="I752" s="142"/>
      <c r="J752" s="143">
        <f>ROUND(I752*H752,1)</f>
        <v>0</v>
      </c>
      <c r="K752" s="139" t="s">
        <v>178</v>
      </c>
      <c r="L752" s="32"/>
      <c r="M752" s="144" t="s">
        <v>1</v>
      </c>
      <c r="N752" s="145" t="s">
        <v>40</v>
      </c>
      <c r="P752" s="146">
        <f>O752*H752</f>
        <v>0</v>
      </c>
      <c r="Q752" s="146">
        <v>1.0000000000000001E-5</v>
      </c>
      <c r="R752" s="146">
        <f>Q752*H752</f>
        <v>1.0400000000000001E-3</v>
      </c>
      <c r="S752" s="146">
        <v>0</v>
      </c>
      <c r="T752" s="147">
        <f>S752*H752</f>
        <v>0</v>
      </c>
      <c r="AR752" s="148" t="s">
        <v>271</v>
      </c>
      <c r="AT752" s="148" t="s">
        <v>174</v>
      </c>
      <c r="AU752" s="148" t="s">
        <v>82</v>
      </c>
      <c r="AY752" s="17" t="s">
        <v>171</v>
      </c>
      <c r="BE752" s="149">
        <f>IF(N752="základní",J752,0)</f>
        <v>0</v>
      </c>
      <c r="BF752" s="149">
        <f>IF(N752="snížená",J752,0)</f>
        <v>0</v>
      </c>
      <c r="BG752" s="149">
        <f>IF(N752="zákl. přenesená",J752,0)</f>
        <v>0</v>
      </c>
      <c r="BH752" s="149">
        <f>IF(N752="sníž. přenesená",J752,0)</f>
        <v>0</v>
      </c>
      <c r="BI752" s="149">
        <f>IF(N752="nulová",J752,0)</f>
        <v>0</v>
      </c>
      <c r="BJ752" s="17" t="s">
        <v>19</v>
      </c>
      <c r="BK752" s="149">
        <f>ROUND(I752*H752,1)</f>
        <v>0</v>
      </c>
      <c r="BL752" s="17" t="s">
        <v>271</v>
      </c>
      <c r="BM752" s="148" t="s">
        <v>2668</v>
      </c>
    </row>
    <row r="753" spans="2:65" s="1" customFormat="1" ht="19.5" x14ac:dyDescent="0.2">
      <c r="B753" s="32"/>
      <c r="D753" s="150" t="s">
        <v>180</v>
      </c>
      <c r="F753" s="151" t="s">
        <v>2669</v>
      </c>
      <c r="I753" s="152"/>
      <c r="L753" s="32"/>
      <c r="M753" s="153"/>
      <c r="T753" s="56"/>
      <c r="AT753" s="17" t="s">
        <v>180</v>
      </c>
      <c r="AU753" s="17" t="s">
        <v>82</v>
      </c>
    </row>
    <row r="754" spans="2:65" s="1" customFormat="1" ht="24.2" customHeight="1" x14ac:dyDescent="0.2">
      <c r="B754" s="32"/>
      <c r="C754" s="137" t="s">
        <v>2670</v>
      </c>
      <c r="D754" s="137" t="s">
        <v>174</v>
      </c>
      <c r="E754" s="138" t="s">
        <v>2671</v>
      </c>
      <c r="F754" s="139" t="s">
        <v>2672</v>
      </c>
      <c r="G754" s="140" t="s">
        <v>324</v>
      </c>
      <c r="H754" s="141">
        <v>6.0999999999999999E-2</v>
      </c>
      <c r="I754" s="142"/>
      <c r="J754" s="143">
        <f>ROUND(I754*H754,1)</f>
        <v>0</v>
      </c>
      <c r="K754" s="139" t="s">
        <v>178</v>
      </c>
      <c r="L754" s="32"/>
      <c r="M754" s="144" t="s">
        <v>1</v>
      </c>
      <c r="N754" s="145" t="s">
        <v>40</v>
      </c>
      <c r="P754" s="146">
        <f>O754*H754</f>
        <v>0</v>
      </c>
      <c r="Q754" s="146">
        <v>0</v>
      </c>
      <c r="R754" s="146">
        <f>Q754*H754</f>
        <v>0</v>
      </c>
      <c r="S754" s="146">
        <v>0</v>
      </c>
      <c r="T754" s="147">
        <f>S754*H754</f>
        <v>0</v>
      </c>
      <c r="AR754" s="148" t="s">
        <v>271</v>
      </c>
      <c r="AT754" s="148" t="s">
        <v>174</v>
      </c>
      <c r="AU754" s="148" t="s">
        <v>82</v>
      </c>
      <c r="AY754" s="17" t="s">
        <v>171</v>
      </c>
      <c r="BE754" s="149">
        <f>IF(N754="základní",J754,0)</f>
        <v>0</v>
      </c>
      <c r="BF754" s="149">
        <f>IF(N754="snížená",J754,0)</f>
        <v>0</v>
      </c>
      <c r="BG754" s="149">
        <f>IF(N754="zákl. přenesená",J754,0)</f>
        <v>0</v>
      </c>
      <c r="BH754" s="149">
        <f>IF(N754="sníž. přenesená",J754,0)</f>
        <v>0</v>
      </c>
      <c r="BI754" s="149">
        <f>IF(N754="nulová",J754,0)</f>
        <v>0</v>
      </c>
      <c r="BJ754" s="17" t="s">
        <v>19</v>
      </c>
      <c r="BK754" s="149">
        <f>ROUND(I754*H754,1)</f>
        <v>0</v>
      </c>
      <c r="BL754" s="17" t="s">
        <v>271</v>
      </c>
      <c r="BM754" s="148" t="s">
        <v>2673</v>
      </c>
    </row>
    <row r="755" spans="2:65" s="1" customFormat="1" ht="29.25" x14ac:dyDescent="0.2">
      <c r="B755" s="32"/>
      <c r="D755" s="150" t="s">
        <v>180</v>
      </c>
      <c r="F755" s="151" t="s">
        <v>2674</v>
      </c>
      <c r="I755" s="152"/>
      <c r="L755" s="32"/>
      <c r="M755" s="153"/>
      <c r="T755" s="56"/>
      <c r="AT755" s="17" t="s">
        <v>180</v>
      </c>
      <c r="AU755" s="17" t="s">
        <v>82</v>
      </c>
    </row>
    <row r="756" spans="2:65" s="11" customFormat="1" ht="22.9" customHeight="1" x14ac:dyDescent="0.2">
      <c r="B756" s="125"/>
      <c r="D756" s="126" t="s">
        <v>74</v>
      </c>
      <c r="E756" s="135" t="s">
        <v>2675</v>
      </c>
      <c r="F756" s="135" t="s">
        <v>2676</v>
      </c>
      <c r="I756" s="128"/>
      <c r="J756" s="136">
        <f>BK756</f>
        <v>0</v>
      </c>
      <c r="L756" s="125"/>
      <c r="M756" s="130"/>
      <c r="P756" s="131">
        <f>SUM(P757:P780)</f>
        <v>0</v>
      </c>
      <c r="R756" s="131">
        <f>SUM(R757:R780)</f>
        <v>5.1105207E-2</v>
      </c>
      <c r="T756" s="132">
        <f>SUM(T757:T780)</f>
        <v>0</v>
      </c>
      <c r="AR756" s="126" t="s">
        <v>82</v>
      </c>
      <c r="AT756" s="133" t="s">
        <v>74</v>
      </c>
      <c r="AU756" s="133" t="s">
        <v>19</v>
      </c>
      <c r="AY756" s="126" t="s">
        <v>171</v>
      </c>
      <c r="BK756" s="134">
        <f>SUM(BK757:BK780)</f>
        <v>0</v>
      </c>
    </row>
    <row r="757" spans="2:65" s="1" customFormat="1" ht="33" customHeight="1" x14ac:dyDescent="0.2">
      <c r="B757" s="32"/>
      <c r="C757" s="137" t="s">
        <v>2677</v>
      </c>
      <c r="D757" s="137" t="s">
        <v>174</v>
      </c>
      <c r="E757" s="138" t="s">
        <v>2678</v>
      </c>
      <c r="F757" s="139" t="s">
        <v>2679</v>
      </c>
      <c r="G757" s="140" t="s">
        <v>655</v>
      </c>
      <c r="H757" s="141">
        <v>1</v>
      </c>
      <c r="I757" s="142"/>
      <c r="J757" s="143">
        <f>ROUND(I757*H757,1)</f>
        <v>0</v>
      </c>
      <c r="K757" s="139" t="s">
        <v>178</v>
      </c>
      <c r="L757" s="32"/>
      <c r="M757" s="144" t="s">
        <v>1</v>
      </c>
      <c r="N757" s="145" t="s">
        <v>40</v>
      </c>
      <c r="P757" s="146">
        <f>O757*H757</f>
        <v>0</v>
      </c>
      <c r="Q757" s="146">
        <v>1.4029969999999999E-2</v>
      </c>
      <c r="R757" s="146">
        <f>Q757*H757</f>
        <v>1.4029969999999999E-2</v>
      </c>
      <c r="S757" s="146">
        <v>0</v>
      </c>
      <c r="T757" s="147">
        <f>S757*H757</f>
        <v>0</v>
      </c>
      <c r="AR757" s="148" t="s">
        <v>271</v>
      </c>
      <c r="AT757" s="148" t="s">
        <v>174</v>
      </c>
      <c r="AU757" s="148" t="s">
        <v>82</v>
      </c>
      <c r="AY757" s="17" t="s">
        <v>171</v>
      </c>
      <c r="BE757" s="149">
        <f>IF(N757="základní",J757,0)</f>
        <v>0</v>
      </c>
      <c r="BF757" s="149">
        <f>IF(N757="snížená",J757,0)</f>
        <v>0</v>
      </c>
      <c r="BG757" s="149">
        <f>IF(N757="zákl. přenesená",J757,0)</f>
        <v>0</v>
      </c>
      <c r="BH757" s="149">
        <f>IF(N757="sníž. přenesená",J757,0)</f>
        <v>0</v>
      </c>
      <c r="BI757" s="149">
        <f>IF(N757="nulová",J757,0)</f>
        <v>0</v>
      </c>
      <c r="BJ757" s="17" t="s">
        <v>19</v>
      </c>
      <c r="BK757" s="149">
        <f>ROUND(I757*H757,1)</f>
        <v>0</v>
      </c>
      <c r="BL757" s="17" t="s">
        <v>271</v>
      </c>
      <c r="BM757" s="148" t="s">
        <v>2680</v>
      </c>
    </row>
    <row r="758" spans="2:65" s="1" customFormat="1" ht="19.5" x14ac:dyDescent="0.2">
      <c r="B758" s="32"/>
      <c r="D758" s="150" t="s">
        <v>180</v>
      </c>
      <c r="F758" s="151" t="s">
        <v>2681</v>
      </c>
      <c r="I758" s="152"/>
      <c r="L758" s="32"/>
      <c r="M758" s="153"/>
      <c r="T758" s="56"/>
      <c r="AT758" s="17" t="s">
        <v>180</v>
      </c>
      <c r="AU758" s="17" t="s">
        <v>82</v>
      </c>
    </row>
    <row r="759" spans="2:65" s="15" customFormat="1" x14ac:dyDescent="0.2">
      <c r="B759" s="191"/>
      <c r="D759" s="150" t="s">
        <v>182</v>
      </c>
      <c r="E759" s="192" t="s">
        <v>1</v>
      </c>
      <c r="F759" s="193" t="s">
        <v>2682</v>
      </c>
      <c r="H759" s="192" t="s">
        <v>1</v>
      </c>
      <c r="I759" s="194"/>
      <c r="L759" s="191"/>
      <c r="M759" s="195"/>
      <c r="T759" s="196"/>
      <c r="AT759" s="192" t="s">
        <v>182</v>
      </c>
      <c r="AU759" s="192" t="s">
        <v>82</v>
      </c>
      <c r="AV759" s="15" t="s">
        <v>19</v>
      </c>
      <c r="AW759" s="15" t="s">
        <v>31</v>
      </c>
      <c r="AX759" s="15" t="s">
        <v>75</v>
      </c>
      <c r="AY759" s="192" t="s">
        <v>171</v>
      </c>
    </row>
    <row r="760" spans="2:65" s="12" customFormat="1" x14ac:dyDescent="0.2">
      <c r="B760" s="154"/>
      <c r="D760" s="150" t="s">
        <v>182</v>
      </c>
      <c r="E760" s="155" t="s">
        <v>1</v>
      </c>
      <c r="F760" s="156" t="s">
        <v>19</v>
      </c>
      <c r="H760" s="157">
        <v>1</v>
      </c>
      <c r="I760" s="158"/>
      <c r="L760" s="154"/>
      <c r="M760" s="159"/>
      <c r="T760" s="160"/>
      <c r="AT760" s="155" t="s">
        <v>182</v>
      </c>
      <c r="AU760" s="155" t="s">
        <v>82</v>
      </c>
      <c r="AV760" s="12" t="s">
        <v>82</v>
      </c>
      <c r="AW760" s="12" t="s">
        <v>31</v>
      </c>
      <c r="AX760" s="12" t="s">
        <v>19</v>
      </c>
      <c r="AY760" s="155" t="s">
        <v>171</v>
      </c>
    </row>
    <row r="761" spans="2:65" s="1" customFormat="1" ht="24.2" customHeight="1" x14ac:dyDescent="0.2">
      <c r="B761" s="32"/>
      <c r="C761" s="137" t="s">
        <v>2683</v>
      </c>
      <c r="D761" s="137" t="s">
        <v>174</v>
      </c>
      <c r="E761" s="138" t="s">
        <v>2684</v>
      </c>
      <c r="F761" s="139" t="s">
        <v>2685</v>
      </c>
      <c r="G761" s="140" t="s">
        <v>221</v>
      </c>
      <c r="H761" s="141">
        <v>2</v>
      </c>
      <c r="I761" s="142"/>
      <c r="J761" s="143">
        <f>ROUND(I761*H761,1)</f>
        <v>0</v>
      </c>
      <c r="K761" s="139" t="s">
        <v>178</v>
      </c>
      <c r="L761" s="32"/>
      <c r="M761" s="144" t="s">
        <v>1</v>
      </c>
      <c r="N761" s="145" t="s">
        <v>40</v>
      </c>
      <c r="P761" s="146">
        <f>O761*H761</f>
        <v>0</v>
      </c>
      <c r="Q761" s="146">
        <v>2.957E-5</v>
      </c>
      <c r="R761" s="146">
        <f>Q761*H761</f>
        <v>5.914E-5</v>
      </c>
      <c r="S761" s="146">
        <v>0</v>
      </c>
      <c r="T761" s="147">
        <f>S761*H761</f>
        <v>0</v>
      </c>
      <c r="AR761" s="148" t="s">
        <v>271</v>
      </c>
      <c r="AT761" s="148" t="s">
        <v>174</v>
      </c>
      <c r="AU761" s="148" t="s">
        <v>82</v>
      </c>
      <c r="AY761" s="17" t="s">
        <v>171</v>
      </c>
      <c r="BE761" s="149">
        <f>IF(N761="základní",J761,0)</f>
        <v>0</v>
      </c>
      <c r="BF761" s="149">
        <f>IF(N761="snížená",J761,0)</f>
        <v>0</v>
      </c>
      <c r="BG761" s="149">
        <f>IF(N761="zákl. přenesená",J761,0)</f>
        <v>0</v>
      </c>
      <c r="BH761" s="149">
        <f>IF(N761="sníž. přenesená",J761,0)</f>
        <v>0</v>
      </c>
      <c r="BI761" s="149">
        <f>IF(N761="nulová",J761,0)</f>
        <v>0</v>
      </c>
      <c r="BJ761" s="17" t="s">
        <v>19</v>
      </c>
      <c r="BK761" s="149">
        <f>ROUND(I761*H761,1)</f>
        <v>0</v>
      </c>
      <c r="BL761" s="17" t="s">
        <v>271</v>
      </c>
      <c r="BM761" s="148" t="s">
        <v>2686</v>
      </c>
    </row>
    <row r="762" spans="2:65" s="1" customFormat="1" ht="19.5" x14ac:dyDescent="0.2">
      <c r="B762" s="32"/>
      <c r="D762" s="150" t="s">
        <v>180</v>
      </c>
      <c r="F762" s="151" t="s">
        <v>2687</v>
      </c>
      <c r="I762" s="152"/>
      <c r="L762" s="32"/>
      <c r="M762" s="153"/>
      <c r="T762" s="56"/>
      <c r="AT762" s="17" t="s">
        <v>180</v>
      </c>
      <c r="AU762" s="17" t="s">
        <v>82</v>
      </c>
    </row>
    <row r="763" spans="2:65" s="1" customFormat="1" ht="33" customHeight="1" x14ac:dyDescent="0.2">
      <c r="B763" s="32"/>
      <c r="C763" s="137" t="s">
        <v>2688</v>
      </c>
      <c r="D763" s="137" t="s">
        <v>174</v>
      </c>
      <c r="E763" s="138" t="s">
        <v>2689</v>
      </c>
      <c r="F763" s="139" t="s">
        <v>2690</v>
      </c>
      <c r="G763" s="140" t="s">
        <v>655</v>
      </c>
      <c r="H763" s="141">
        <v>1</v>
      </c>
      <c r="I763" s="142"/>
      <c r="J763" s="143">
        <f>ROUND(I763*H763,1)</f>
        <v>0</v>
      </c>
      <c r="K763" s="139" t="s">
        <v>178</v>
      </c>
      <c r="L763" s="32"/>
      <c r="M763" s="144" t="s">
        <v>1</v>
      </c>
      <c r="N763" s="145" t="s">
        <v>40</v>
      </c>
      <c r="P763" s="146">
        <f>O763*H763</f>
        <v>0</v>
      </c>
      <c r="Q763" s="146">
        <v>1.49573325E-2</v>
      </c>
      <c r="R763" s="146">
        <f>Q763*H763</f>
        <v>1.49573325E-2</v>
      </c>
      <c r="S763" s="146">
        <v>0</v>
      </c>
      <c r="T763" s="147">
        <f>S763*H763</f>
        <v>0</v>
      </c>
      <c r="AR763" s="148" t="s">
        <v>271</v>
      </c>
      <c r="AT763" s="148" t="s">
        <v>174</v>
      </c>
      <c r="AU763" s="148" t="s">
        <v>82</v>
      </c>
      <c r="AY763" s="17" t="s">
        <v>171</v>
      </c>
      <c r="BE763" s="149">
        <f>IF(N763="základní",J763,0)</f>
        <v>0</v>
      </c>
      <c r="BF763" s="149">
        <f>IF(N763="snížená",J763,0)</f>
        <v>0</v>
      </c>
      <c r="BG763" s="149">
        <f>IF(N763="zákl. přenesená",J763,0)</f>
        <v>0</v>
      </c>
      <c r="BH763" s="149">
        <f>IF(N763="sníž. přenesená",J763,0)</f>
        <v>0</v>
      </c>
      <c r="BI763" s="149">
        <f>IF(N763="nulová",J763,0)</f>
        <v>0</v>
      </c>
      <c r="BJ763" s="17" t="s">
        <v>19</v>
      </c>
      <c r="BK763" s="149">
        <f>ROUND(I763*H763,1)</f>
        <v>0</v>
      </c>
      <c r="BL763" s="17" t="s">
        <v>271</v>
      </c>
      <c r="BM763" s="148" t="s">
        <v>2691</v>
      </c>
    </row>
    <row r="764" spans="2:65" s="1" customFormat="1" ht="29.25" x14ac:dyDescent="0.2">
      <c r="B764" s="32"/>
      <c r="D764" s="150" t="s">
        <v>180</v>
      </c>
      <c r="F764" s="151" t="s">
        <v>2692</v>
      </c>
      <c r="I764" s="152"/>
      <c r="L764" s="32"/>
      <c r="M764" s="153"/>
      <c r="T764" s="56"/>
      <c r="AT764" s="17" t="s">
        <v>180</v>
      </c>
      <c r="AU764" s="17" t="s">
        <v>82</v>
      </c>
    </row>
    <row r="765" spans="2:65" s="15" customFormat="1" ht="22.5" x14ac:dyDescent="0.2">
      <c r="B765" s="191"/>
      <c r="D765" s="150" t="s">
        <v>182</v>
      </c>
      <c r="E765" s="192" t="s">
        <v>1</v>
      </c>
      <c r="F765" s="193" t="s">
        <v>2693</v>
      </c>
      <c r="H765" s="192" t="s">
        <v>1</v>
      </c>
      <c r="I765" s="194"/>
      <c r="L765" s="191"/>
      <c r="M765" s="195"/>
      <c r="T765" s="196"/>
      <c r="AT765" s="192" t="s">
        <v>182</v>
      </c>
      <c r="AU765" s="192" t="s">
        <v>82</v>
      </c>
      <c r="AV765" s="15" t="s">
        <v>19</v>
      </c>
      <c r="AW765" s="15" t="s">
        <v>31</v>
      </c>
      <c r="AX765" s="15" t="s">
        <v>75</v>
      </c>
      <c r="AY765" s="192" t="s">
        <v>171</v>
      </c>
    </row>
    <row r="766" spans="2:65" s="15" customFormat="1" ht="33.75" x14ac:dyDescent="0.2">
      <c r="B766" s="191"/>
      <c r="D766" s="150" t="s">
        <v>182</v>
      </c>
      <c r="E766" s="192" t="s">
        <v>1</v>
      </c>
      <c r="F766" s="193" t="s">
        <v>2694</v>
      </c>
      <c r="H766" s="192" t="s">
        <v>1</v>
      </c>
      <c r="I766" s="194"/>
      <c r="L766" s="191"/>
      <c r="M766" s="195"/>
      <c r="T766" s="196"/>
      <c r="AT766" s="192" t="s">
        <v>182</v>
      </c>
      <c r="AU766" s="192" t="s">
        <v>82</v>
      </c>
      <c r="AV766" s="15" t="s">
        <v>19</v>
      </c>
      <c r="AW766" s="15" t="s">
        <v>31</v>
      </c>
      <c r="AX766" s="15" t="s">
        <v>75</v>
      </c>
      <c r="AY766" s="192" t="s">
        <v>171</v>
      </c>
    </row>
    <row r="767" spans="2:65" s="15" customFormat="1" ht="22.5" x14ac:dyDescent="0.2">
      <c r="B767" s="191"/>
      <c r="D767" s="150" t="s">
        <v>182</v>
      </c>
      <c r="E767" s="192" t="s">
        <v>1</v>
      </c>
      <c r="F767" s="193" t="s">
        <v>2695</v>
      </c>
      <c r="H767" s="192" t="s">
        <v>1</v>
      </c>
      <c r="I767" s="194"/>
      <c r="L767" s="191"/>
      <c r="M767" s="195"/>
      <c r="T767" s="196"/>
      <c r="AT767" s="192" t="s">
        <v>182</v>
      </c>
      <c r="AU767" s="192" t="s">
        <v>82</v>
      </c>
      <c r="AV767" s="15" t="s">
        <v>19</v>
      </c>
      <c r="AW767" s="15" t="s">
        <v>31</v>
      </c>
      <c r="AX767" s="15" t="s">
        <v>75</v>
      </c>
      <c r="AY767" s="192" t="s">
        <v>171</v>
      </c>
    </row>
    <row r="768" spans="2:65" s="12" customFormat="1" x14ac:dyDescent="0.2">
      <c r="B768" s="154"/>
      <c r="D768" s="150" t="s">
        <v>182</v>
      </c>
      <c r="E768" s="155" t="s">
        <v>1</v>
      </c>
      <c r="F768" s="156" t="s">
        <v>19</v>
      </c>
      <c r="H768" s="157">
        <v>1</v>
      </c>
      <c r="I768" s="158"/>
      <c r="L768" s="154"/>
      <c r="M768" s="159"/>
      <c r="T768" s="160"/>
      <c r="AT768" s="155" t="s">
        <v>182</v>
      </c>
      <c r="AU768" s="155" t="s">
        <v>82</v>
      </c>
      <c r="AV768" s="12" t="s">
        <v>82</v>
      </c>
      <c r="AW768" s="12" t="s">
        <v>31</v>
      </c>
      <c r="AX768" s="12" t="s">
        <v>19</v>
      </c>
      <c r="AY768" s="155" t="s">
        <v>171</v>
      </c>
    </row>
    <row r="769" spans="2:65" s="1" customFormat="1" ht="24.2" customHeight="1" x14ac:dyDescent="0.2">
      <c r="B769" s="32"/>
      <c r="C769" s="137" t="s">
        <v>2696</v>
      </c>
      <c r="D769" s="137" t="s">
        <v>174</v>
      </c>
      <c r="E769" s="138" t="s">
        <v>2697</v>
      </c>
      <c r="F769" s="139" t="s">
        <v>2698</v>
      </c>
      <c r="G769" s="140" t="s">
        <v>655</v>
      </c>
      <c r="H769" s="141">
        <v>1</v>
      </c>
      <c r="I769" s="142"/>
      <c r="J769" s="143">
        <f>ROUND(I769*H769,1)</f>
        <v>0</v>
      </c>
      <c r="K769" s="139" t="s">
        <v>178</v>
      </c>
      <c r="L769" s="32"/>
      <c r="M769" s="144" t="s">
        <v>1</v>
      </c>
      <c r="N769" s="145" t="s">
        <v>40</v>
      </c>
      <c r="P769" s="146">
        <f>O769*H769</f>
        <v>0</v>
      </c>
      <c r="Q769" s="146">
        <v>3.5999999999999999E-3</v>
      </c>
      <c r="R769" s="146">
        <f>Q769*H769</f>
        <v>3.5999999999999999E-3</v>
      </c>
      <c r="S769" s="146">
        <v>0</v>
      </c>
      <c r="T769" s="147">
        <f>S769*H769</f>
        <v>0</v>
      </c>
      <c r="AR769" s="148" t="s">
        <v>271</v>
      </c>
      <c r="AT769" s="148" t="s">
        <v>174</v>
      </c>
      <c r="AU769" s="148" t="s">
        <v>82</v>
      </c>
      <c r="AY769" s="17" t="s">
        <v>171</v>
      </c>
      <c r="BE769" s="149">
        <f>IF(N769="základní",J769,0)</f>
        <v>0</v>
      </c>
      <c r="BF769" s="149">
        <f>IF(N769="snížená",J769,0)</f>
        <v>0</v>
      </c>
      <c r="BG769" s="149">
        <f>IF(N769="zákl. přenesená",J769,0)</f>
        <v>0</v>
      </c>
      <c r="BH769" s="149">
        <f>IF(N769="sníž. přenesená",J769,0)</f>
        <v>0</v>
      </c>
      <c r="BI769" s="149">
        <f>IF(N769="nulová",J769,0)</f>
        <v>0</v>
      </c>
      <c r="BJ769" s="17" t="s">
        <v>19</v>
      </c>
      <c r="BK769" s="149">
        <f>ROUND(I769*H769,1)</f>
        <v>0</v>
      </c>
      <c r="BL769" s="17" t="s">
        <v>271</v>
      </c>
      <c r="BM769" s="148" t="s">
        <v>2699</v>
      </c>
    </row>
    <row r="770" spans="2:65" s="1" customFormat="1" x14ac:dyDescent="0.2">
      <c r="B770" s="32"/>
      <c r="D770" s="150" t="s">
        <v>180</v>
      </c>
      <c r="F770" s="151" t="s">
        <v>2700</v>
      </c>
      <c r="I770" s="152"/>
      <c r="L770" s="32"/>
      <c r="M770" s="153"/>
      <c r="T770" s="56"/>
      <c r="AT770" s="17" t="s">
        <v>180</v>
      </c>
      <c r="AU770" s="17" t="s">
        <v>82</v>
      </c>
    </row>
    <row r="771" spans="2:65" s="1" customFormat="1" ht="24.2" customHeight="1" x14ac:dyDescent="0.2">
      <c r="B771" s="32"/>
      <c r="C771" s="137" t="s">
        <v>2701</v>
      </c>
      <c r="D771" s="137" t="s">
        <v>174</v>
      </c>
      <c r="E771" s="138" t="s">
        <v>2702</v>
      </c>
      <c r="F771" s="139" t="s">
        <v>2703</v>
      </c>
      <c r="G771" s="140" t="s">
        <v>655</v>
      </c>
      <c r="H771" s="141">
        <v>1</v>
      </c>
      <c r="I771" s="142"/>
      <c r="J771" s="143">
        <f>ROUND(I771*H771,1)</f>
        <v>0</v>
      </c>
      <c r="K771" s="139" t="s">
        <v>178</v>
      </c>
      <c r="L771" s="32"/>
      <c r="M771" s="144" t="s">
        <v>1</v>
      </c>
      <c r="N771" s="145" t="s">
        <v>40</v>
      </c>
      <c r="P771" s="146">
        <f>O771*H771</f>
        <v>0</v>
      </c>
      <c r="Q771" s="146">
        <v>6.1000000000000004E-3</v>
      </c>
      <c r="R771" s="146">
        <f>Q771*H771</f>
        <v>6.1000000000000004E-3</v>
      </c>
      <c r="S771" s="146">
        <v>0</v>
      </c>
      <c r="T771" s="147">
        <f>S771*H771</f>
        <v>0</v>
      </c>
      <c r="AR771" s="148" t="s">
        <v>271</v>
      </c>
      <c r="AT771" s="148" t="s">
        <v>174</v>
      </c>
      <c r="AU771" s="148" t="s">
        <v>82</v>
      </c>
      <c r="AY771" s="17" t="s">
        <v>171</v>
      </c>
      <c r="BE771" s="149">
        <f>IF(N771="základní",J771,0)</f>
        <v>0</v>
      </c>
      <c r="BF771" s="149">
        <f>IF(N771="snížená",J771,0)</f>
        <v>0</v>
      </c>
      <c r="BG771" s="149">
        <f>IF(N771="zákl. přenesená",J771,0)</f>
        <v>0</v>
      </c>
      <c r="BH771" s="149">
        <f>IF(N771="sníž. přenesená",J771,0)</f>
        <v>0</v>
      </c>
      <c r="BI771" s="149">
        <f>IF(N771="nulová",J771,0)</f>
        <v>0</v>
      </c>
      <c r="BJ771" s="17" t="s">
        <v>19</v>
      </c>
      <c r="BK771" s="149">
        <f>ROUND(I771*H771,1)</f>
        <v>0</v>
      </c>
      <c r="BL771" s="17" t="s">
        <v>271</v>
      </c>
      <c r="BM771" s="148" t="s">
        <v>2704</v>
      </c>
    </row>
    <row r="772" spans="2:65" s="1" customFormat="1" ht="19.5" x14ac:dyDescent="0.2">
      <c r="B772" s="32"/>
      <c r="D772" s="150" t="s">
        <v>180</v>
      </c>
      <c r="F772" s="151" t="s">
        <v>2705</v>
      </c>
      <c r="I772" s="152"/>
      <c r="L772" s="32"/>
      <c r="M772" s="153"/>
      <c r="T772" s="56"/>
      <c r="AT772" s="17" t="s">
        <v>180</v>
      </c>
      <c r="AU772" s="17" t="s">
        <v>82</v>
      </c>
    </row>
    <row r="773" spans="2:65" s="1" customFormat="1" ht="33" customHeight="1" x14ac:dyDescent="0.2">
      <c r="B773" s="32"/>
      <c r="C773" s="137" t="s">
        <v>2706</v>
      </c>
      <c r="D773" s="137" t="s">
        <v>174</v>
      </c>
      <c r="E773" s="138" t="s">
        <v>2707</v>
      </c>
      <c r="F773" s="139" t="s">
        <v>2708</v>
      </c>
      <c r="G773" s="140" t="s">
        <v>221</v>
      </c>
      <c r="H773" s="141">
        <v>1</v>
      </c>
      <c r="I773" s="142"/>
      <c r="J773" s="143">
        <f>ROUND(I773*H773,1)</f>
        <v>0</v>
      </c>
      <c r="K773" s="139" t="s">
        <v>178</v>
      </c>
      <c r="L773" s="32"/>
      <c r="M773" s="144" t="s">
        <v>1</v>
      </c>
      <c r="N773" s="145" t="s">
        <v>40</v>
      </c>
      <c r="P773" s="146">
        <f>O773*H773</f>
        <v>0</v>
      </c>
      <c r="Q773" s="146">
        <v>5.0000000000000001E-4</v>
      </c>
      <c r="R773" s="146">
        <f>Q773*H773</f>
        <v>5.0000000000000001E-4</v>
      </c>
      <c r="S773" s="146">
        <v>0</v>
      </c>
      <c r="T773" s="147">
        <f>S773*H773</f>
        <v>0</v>
      </c>
      <c r="AR773" s="148" t="s">
        <v>271</v>
      </c>
      <c r="AT773" s="148" t="s">
        <v>174</v>
      </c>
      <c r="AU773" s="148" t="s">
        <v>82</v>
      </c>
      <c r="AY773" s="17" t="s">
        <v>171</v>
      </c>
      <c r="BE773" s="149">
        <f>IF(N773="základní",J773,0)</f>
        <v>0</v>
      </c>
      <c r="BF773" s="149">
        <f>IF(N773="snížená",J773,0)</f>
        <v>0</v>
      </c>
      <c r="BG773" s="149">
        <f>IF(N773="zákl. přenesená",J773,0)</f>
        <v>0</v>
      </c>
      <c r="BH773" s="149">
        <f>IF(N773="sníž. přenesená",J773,0)</f>
        <v>0</v>
      </c>
      <c r="BI773" s="149">
        <f>IF(N773="nulová",J773,0)</f>
        <v>0</v>
      </c>
      <c r="BJ773" s="17" t="s">
        <v>19</v>
      </c>
      <c r="BK773" s="149">
        <f>ROUND(I773*H773,1)</f>
        <v>0</v>
      </c>
      <c r="BL773" s="17" t="s">
        <v>271</v>
      </c>
      <c r="BM773" s="148" t="s">
        <v>2709</v>
      </c>
    </row>
    <row r="774" spans="2:65" s="1" customFormat="1" ht="19.5" x14ac:dyDescent="0.2">
      <c r="B774" s="32"/>
      <c r="D774" s="150" t="s">
        <v>180</v>
      </c>
      <c r="F774" s="151" t="s">
        <v>2710</v>
      </c>
      <c r="I774" s="152"/>
      <c r="L774" s="32"/>
      <c r="M774" s="153"/>
      <c r="T774" s="56"/>
      <c r="AT774" s="17" t="s">
        <v>180</v>
      </c>
      <c r="AU774" s="17" t="s">
        <v>82</v>
      </c>
    </row>
    <row r="775" spans="2:65" s="1" customFormat="1" ht="33" customHeight="1" x14ac:dyDescent="0.2">
      <c r="B775" s="32"/>
      <c r="C775" s="137" t="s">
        <v>2711</v>
      </c>
      <c r="D775" s="137" t="s">
        <v>174</v>
      </c>
      <c r="E775" s="138" t="s">
        <v>2712</v>
      </c>
      <c r="F775" s="139" t="s">
        <v>2713</v>
      </c>
      <c r="G775" s="140" t="s">
        <v>221</v>
      </c>
      <c r="H775" s="141">
        <v>1</v>
      </c>
      <c r="I775" s="142"/>
      <c r="J775" s="143">
        <f>ROUND(I775*H775,1)</f>
        <v>0</v>
      </c>
      <c r="K775" s="139" t="s">
        <v>178</v>
      </c>
      <c r="L775" s="32"/>
      <c r="M775" s="144" t="s">
        <v>1</v>
      </c>
      <c r="N775" s="145" t="s">
        <v>40</v>
      </c>
      <c r="P775" s="146">
        <f>O775*H775</f>
        <v>0</v>
      </c>
      <c r="Q775" s="146">
        <v>1.1999999999999999E-3</v>
      </c>
      <c r="R775" s="146">
        <f>Q775*H775</f>
        <v>1.1999999999999999E-3</v>
      </c>
      <c r="S775" s="146">
        <v>0</v>
      </c>
      <c r="T775" s="147">
        <f>S775*H775</f>
        <v>0</v>
      </c>
      <c r="AR775" s="148" t="s">
        <v>271</v>
      </c>
      <c r="AT775" s="148" t="s">
        <v>174</v>
      </c>
      <c r="AU775" s="148" t="s">
        <v>82</v>
      </c>
      <c r="AY775" s="17" t="s">
        <v>171</v>
      </c>
      <c r="BE775" s="149">
        <f>IF(N775="základní",J775,0)</f>
        <v>0</v>
      </c>
      <c r="BF775" s="149">
        <f>IF(N775="snížená",J775,0)</f>
        <v>0</v>
      </c>
      <c r="BG775" s="149">
        <f>IF(N775="zákl. přenesená",J775,0)</f>
        <v>0</v>
      </c>
      <c r="BH775" s="149">
        <f>IF(N775="sníž. přenesená",J775,0)</f>
        <v>0</v>
      </c>
      <c r="BI775" s="149">
        <f>IF(N775="nulová",J775,0)</f>
        <v>0</v>
      </c>
      <c r="BJ775" s="17" t="s">
        <v>19</v>
      </c>
      <c r="BK775" s="149">
        <f>ROUND(I775*H775,1)</f>
        <v>0</v>
      </c>
      <c r="BL775" s="17" t="s">
        <v>271</v>
      </c>
      <c r="BM775" s="148" t="s">
        <v>2714</v>
      </c>
    </row>
    <row r="776" spans="2:65" s="1" customFormat="1" ht="19.5" x14ac:dyDescent="0.2">
      <c r="B776" s="32"/>
      <c r="D776" s="150" t="s">
        <v>180</v>
      </c>
      <c r="F776" s="151" t="s">
        <v>2715</v>
      </c>
      <c r="I776" s="152"/>
      <c r="L776" s="32"/>
      <c r="M776" s="153"/>
      <c r="T776" s="56"/>
      <c r="AT776" s="17" t="s">
        <v>180</v>
      </c>
      <c r="AU776" s="17" t="s">
        <v>82</v>
      </c>
    </row>
    <row r="777" spans="2:65" s="1" customFormat="1" ht="33" customHeight="1" x14ac:dyDescent="0.2">
      <c r="B777" s="32"/>
      <c r="C777" s="137" t="s">
        <v>2716</v>
      </c>
      <c r="D777" s="137" t="s">
        <v>174</v>
      </c>
      <c r="E777" s="138" t="s">
        <v>2717</v>
      </c>
      <c r="F777" s="139" t="s">
        <v>2718</v>
      </c>
      <c r="G777" s="140" t="s">
        <v>655</v>
      </c>
      <c r="H777" s="141">
        <v>1</v>
      </c>
      <c r="I777" s="142"/>
      <c r="J777" s="143">
        <f>ROUND(I777*H777,1)</f>
        <v>0</v>
      </c>
      <c r="K777" s="139" t="s">
        <v>178</v>
      </c>
      <c r="L777" s="32"/>
      <c r="M777" s="144" t="s">
        <v>1</v>
      </c>
      <c r="N777" s="145" t="s">
        <v>40</v>
      </c>
      <c r="P777" s="146">
        <f>O777*H777</f>
        <v>0</v>
      </c>
      <c r="Q777" s="146">
        <v>1.0658764500000001E-2</v>
      </c>
      <c r="R777" s="146">
        <f>Q777*H777</f>
        <v>1.0658764500000001E-2</v>
      </c>
      <c r="S777" s="146">
        <v>0</v>
      </c>
      <c r="T777" s="147">
        <f>S777*H777</f>
        <v>0</v>
      </c>
      <c r="AR777" s="148" t="s">
        <v>271</v>
      </c>
      <c r="AT777" s="148" t="s">
        <v>174</v>
      </c>
      <c r="AU777" s="148" t="s">
        <v>82</v>
      </c>
      <c r="AY777" s="17" t="s">
        <v>171</v>
      </c>
      <c r="BE777" s="149">
        <f>IF(N777="základní",J777,0)</f>
        <v>0</v>
      </c>
      <c r="BF777" s="149">
        <f>IF(N777="snížená",J777,0)</f>
        <v>0</v>
      </c>
      <c r="BG777" s="149">
        <f>IF(N777="zákl. přenesená",J777,0)</f>
        <v>0</v>
      </c>
      <c r="BH777" s="149">
        <f>IF(N777="sníž. přenesená",J777,0)</f>
        <v>0</v>
      </c>
      <c r="BI777" s="149">
        <f>IF(N777="nulová",J777,0)</f>
        <v>0</v>
      </c>
      <c r="BJ777" s="17" t="s">
        <v>19</v>
      </c>
      <c r="BK777" s="149">
        <f>ROUND(I777*H777,1)</f>
        <v>0</v>
      </c>
      <c r="BL777" s="17" t="s">
        <v>271</v>
      </c>
      <c r="BM777" s="148" t="s">
        <v>2719</v>
      </c>
    </row>
    <row r="778" spans="2:65" s="1" customFormat="1" ht="19.5" x14ac:dyDescent="0.2">
      <c r="B778" s="32"/>
      <c r="D778" s="150" t="s">
        <v>180</v>
      </c>
      <c r="F778" s="151" t="s">
        <v>2720</v>
      </c>
      <c r="I778" s="152"/>
      <c r="L778" s="32"/>
      <c r="M778" s="153"/>
      <c r="T778" s="56"/>
      <c r="AT778" s="17" t="s">
        <v>180</v>
      </c>
      <c r="AU778" s="17" t="s">
        <v>82</v>
      </c>
    </row>
    <row r="779" spans="2:65" s="1" customFormat="1" ht="66.75" customHeight="1" x14ac:dyDescent="0.2">
      <c r="B779" s="32"/>
      <c r="C779" s="137" t="s">
        <v>2721</v>
      </c>
      <c r="D779" s="137" t="s">
        <v>174</v>
      </c>
      <c r="E779" s="138" t="s">
        <v>2722</v>
      </c>
      <c r="F779" s="139" t="s">
        <v>2723</v>
      </c>
      <c r="G779" s="140" t="s">
        <v>221</v>
      </c>
      <c r="H779" s="141">
        <v>1</v>
      </c>
      <c r="I779" s="142"/>
      <c r="J779" s="143">
        <f>ROUND(I779*H779,1)</f>
        <v>0</v>
      </c>
      <c r="K779" s="139" t="s">
        <v>2873</v>
      </c>
      <c r="L779" s="32"/>
      <c r="M779" s="144" t="s">
        <v>1</v>
      </c>
      <c r="N779" s="145" t="s">
        <v>40</v>
      </c>
      <c r="P779" s="146">
        <f>O779*H779</f>
        <v>0</v>
      </c>
      <c r="Q779" s="146">
        <v>0</v>
      </c>
      <c r="R779" s="146">
        <f>Q779*H779</f>
        <v>0</v>
      </c>
      <c r="S779" s="146">
        <v>0</v>
      </c>
      <c r="T779" s="147">
        <f>S779*H779</f>
        <v>0</v>
      </c>
      <c r="AR779" s="148" t="s">
        <v>271</v>
      </c>
      <c r="AT779" s="148" t="s">
        <v>174</v>
      </c>
      <c r="AU779" s="148" t="s">
        <v>82</v>
      </c>
      <c r="AY779" s="17" t="s">
        <v>171</v>
      </c>
      <c r="BE779" s="149">
        <f>IF(N779="základní",J779,0)</f>
        <v>0</v>
      </c>
      <c r="BF779" s="149">
        <f>IF(N779="snížená",J779,0)</f>
        <v>0</v>
      </c>
      <c r="BG779" s="149">
        <f>IF(N779="zákl. přenesená",J779,0)</f>
        <v>0</v>
      </c>
      <c r="BH779" s="149">
        <f>IF(N779="sníž. přenesená",J779,0)</f>
        <v>0</v>
      </c>
      <c r="BI779" s="149">
        <f>IF(N779="nulová",J779,0)</f>
        <v>0</v>
      </c>
      <c r="BJ779" s="17" t="s">
        <v>19</v>
      </c>
      <c r="BK779" s="149">
        <f>ROUND(I779*H779,1)</f>
        <v>0</v>
      </c>
      <c r="BL779" s="17" t="s">
        <v>271</v>
      </c>
      <c r="BM779" s="148" t="s">
        <v>2724</v>
      </c>
    </row>
    <row r="780" spans="2:65" s="1" customFormat="1" ht="39" x14ac:dyDescent="0.2">
      <c r="B780" s="32"/>
      <c r="D780" s="150" t="s">
        <v>180</v>
      </c>
      <c r="F780" s="151" t="s">
        <v>2723</v>
      </c>
      <c r="I780" s="152"/>
      <c r="L780" s="32"/>
      <c r="M780" s="185"/>
      <c r="N780" s="186"/>
      <c r="O780" s="186"/>
      <c r="P780" s="186"/>
      <c r="Q780" s="186"/>
      <c r="R780" s="186"/>
      <c r="S780" s="186"/>
      <c r="T780" s="187"/>
      <c r="AT780" s="17" t="s">
        <v>180</v>
      </c>
      <c r="AU780" s="17" t="s">
        <v>82</v>
      </c>
    </row>
    <row r="781" spans="2:65" s="1" customFormat="1" ht="6.95" customHeight="1" x14ac:dyDescent="0.2">
      <c r="B781" s="44"/>
      <c r="C781" s="45"/>
      <c r="D781" s="45"/>
      <c r="E781" s="45"/>
      <c r="F781" s="45"/>
      <c r="G781" s="45"/>
      <c r="H781" s="45"/>
      <c r="I781" s="45"/>
      <c r="J781" s="45"/>
      <c r="K781" s="45"/>
      <c r="L781" s="32"/>
    </row>
  </sheetData>
  <sheetProtection algorithmName="SHA-512" hashValue="LO5rRPzxcMyOUvvlRsnZH3xHVqfmQDKsTyRFKJdkDkvKbADWinSBNogsl6B44xkfqi/IqDkoceeTviSI9yk6AQ==" saltValue="/MXNloHcGtJ3yg90VW9zvA==" spinCount="100000" sheet="1" objects="1" scenarios="1" formatColumns="0" formatRows="0" autoFilter="0"/>
  <autoFilter ref="C128:K780" xr:uid="{00000000-0009-0000-0000-00000B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57"/>
  <sheetViews>
    <sheetView showGridLines="0" topLeftCell="A111" workbookViewId="0">
      <selection activeCell="F132" sqref="F13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s="1" customFormat="1" ht="12" customHeight="1" x14ac:dyDescent="0.2">
      <c r="B8" s="32"/>
      <c r="D8" s="27" t="s">
        <v>139</v>
      </c>
      <c r="L8" s="32"/>
    </row>
    <row r="9" spans="2:46" s="1" customFormat="1" ht="16.5" customHeight="1" x14ac:dyDescent="0.2">
      <c r="B9" s="32"/>
      <c r="E9" s="221" t="s">
        <v>2725</v>
      </c>
      <c r="F9" s="248"/>
      <c r="G9" s="248"/>
      <c r="H9" s="248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/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27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51" t="str">
        <f>'Rekapitulace stavby'!E14</f>
        <v>Vyplň údaj</v>
      </c>
      <c r="F18" s="239"/>
      <c r="G18" s="239"/>
      <c r="H18" s="239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32</v>
      </c>
      <c r="I23" s="27" t="s">
        <v>24</v>
      </c>
      <c r="J23" s="25" t="s">
        <v>1</v>
      </c>
      <c r="L23" s="32"/>
    </row>
    <row r="24" spans="2:12" s="1" customFormat="1" ht="18" customHeight="1" x14ac:dyDescent="0.2">
      <c r="B24" s="32"/>
      <c r="E24" s="25" t="s">
        <v>33</v>
      </c>
      <c r="I24" s="27" t="s">
        <v>26</v>
      </c>
      <c r="J24" s="25" t="s">
        <v>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34</v>
      </c>
      <c r="L26" s="32"/>
    </row>
    <row r="27" spans="2:12" s="7" customFormat="1" ht="16.5" customHeight="1" x14ac:dyDescent="0.2">
      <c r="B27" s="95"/>
      <c r="E27" s="243" t="s">
        <v>1</v>
      </c>
      <c r="F27" s="243"/>
      <c r="G27" s="243"/>
      <c r="H27" s="243"/>
      <c r="L27" s="95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6" t="s">
        <v>35</v>
      </c>
      <c r="J30" s="66">
        <f>ROUND(J122, 1)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55" t="s">
        <v>39</v>
      </c>
      <c r="E33" s="27" t="s">
        <v>40</v>
      </c>
      <c r="F33" s="86">
        <f>ROUND((SUM(BE122:BE156)),  1)</f>
        <v>0</v>
      </c>
      <c r="I33" s="97">
        <v>0.21</v>
      </c>
      <c r="J33" s="86">
        <f>ROUND(((SUM(BE122:BE156))*I33),  1)</f>
        <v>0</v>
      </c>
      <c r="L33" s="32"/>
    </row>
    <row r="34" spans="2:12" s="1" customFormat="1" ht="14.45" customHeight="1" x14ac:dyDescent="0.2">
      <c r="B34" s="32"/>
      <c r="E34" s="27" t="s">
        <v>41</v>
      </c>
      <c r="F34" s="86">
        <f>ROUND((SUM(BF122:BF156)),  1)</f>
        <v>0</v>
      </c>
      <c r="I34" s="97">
        <v>0.15</v>
      </c>
      <c r="J34" s="86">
        <f>ROUND(((SUM(BF122:BF156))*I34),  1)</f>
        <v>0</v>
      </c>
      <c r="L34" s="32"/>
    </row>
    <row r="35" spans="2:12" s="1" customFormat="1" ht="14.45" hidden="1" customHeight="1" x14ac:dyDescent="0.2">
      <c r="B35" s="32"/>
      <c r="E35" s="27" t="s">
        <v>42</v>
      </c>
      <c r="F35" s="86">
        <f>ROUND((SUM(BG122:BG156)),  1)</f>
        <v>0</v>
      </c>
      <c r="I35" s="97">
        <v>0.21</v>
      </c>
      <c r="J35" s="86">
        <f>0</f>
        <v>0</v>
      </c>
      <c r="L35" s="32"/>
    </row>
    <row r="36" spans="2:12" s="1" customFormat="1" ht="14.45" hidden="1" customHeight="1" x14ac:dyDescent="0.2">
      <c r="B36" s="32"/>
      <c r="E36" s="27" t="s">
        <v>43</v>
      </c>
      <c r="F36" s="86">
        <f>ROUND((SUM(BH122:BH156)),  1)</f>
        <v>0</v>
      </c>
      <c r="I36" s="97">
        <v>0.15</v>
      </c>
      <c r="J36" s="86">
        <f>0</f>
        <v>0</v>
      </c>
      <c r="L36" s="32"/>
    </row>
    <row r="37" spans="2:12" s="1" customFormat="1" ht="14.45" hidden="1" customHeight="1" x14ac:dyDescent="0.2">
      <c r="B37" s="32"/>
      <c r="E37" s="27" t="s">
        <v>44</v>
      </c>
      <c r="F37" s="86">
        <f>ROUND((SUM(BI122:BI156)),  1)</f>
        <v>0</v>
      </c>
      <c r="I37" s="97">
        <v>0</v>
      </c>
      <c r="J37" s="86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143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47" s="1" customFormat="1" ht="12" customHeight="1" x14ac:dyDescent="0.2">
      <c r="B86" s="32"/>
      <c r="C86" s="27" t="s">
        <v>139</v>
      </c>
      <c r="L86" s="32"/>
    </row>
    <row r="87" spans="2:47" s="1" customFormat="1" ht="16.5" customHeight="1" x14ac:dyDescent="0.2">
      <c r="B87" s="32"/>
      <c r="E87" s="221" t="str">
        <f>E9</f>
        <v>991 - Vedlejší náklady</v>
      </c>
      <c r="F87" s="248"/>
      <c r="G87" s="248"/>
      <c r="H87" s="248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/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23</v>
      </c>
      <c r="F91" s="25" t="str">
        <f>E15</f>
        <v>Pardubický kraj, Komenského nám. 125, Pardubice</v>
      </c>
      <c r="I91" s="27" t="s">
        <v>29</v>
      </c>
      <c r="J91" s="30" t="str">
        <f>E21</f>
        <v>ILB prostav s.r.o., Na Kopci 316, Mikulovice</v>
      </c>
      <c r="L91" s="32"/>
    </row>
    <row r="92" spans="2:47" s="1" customFormat="1" ht="15.2" customHeight="1" x14ac:dyDescent="0.2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V. Švehla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6" t="s">
        <v>144</v>
      </c>
      <c r="D94" s="98"/>
      <c r="E94" s="98"/>
      <c r="F94" s="98"/>
      <c r="G94" s="98"/>
      <c r="H94" s="98"/>
      <c r="I94" s="98"/>
      <c r="J94" s="107" t="s">
        <v>145</v>
      </c>
      <c r="K94" s="98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8" t="s">
        <v>146</v>
      </c>
      <c r="J96" s="66">
        <f>J122</f>
        <v>0</v>
      </c>
      <c r="L96" s="32"/>
      <c r="AU96" s="17" t="s">
        <v>147</v>
      </c>
    </row>
    <row r="97" spans="2:12" s="8" customFormat="1" ht="24.95" customHeight="1" x14ac:dyDescent="0.2">
      <c r="B97" s="109"/>
      <c r="D97" s="110" t="s">
        <v>2726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2:12" s="9" customFormat="1" ht="19.899999999999999" customHeight="1" x14ac:dyDescent="0.2">
      <c r="B98" s="113"/>
      <c r="D98" s="114" t="s">
        <v>2727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2:12" s="9" customFormat="1" ht="19.899999999999999" customHeight="1" x14ac:dyDescent="0.2">
      <c r="B99" s="113"/>
      <c r="D99" s="114" t="s">
        <v>2728</v>
      </c>
      <c r="E99" s="115"/>
      <c r="F99" s="115"/>
      <c r="G99" s="115"/>
      <c r="H99" s="115"/>
      <c r="I99" s="115"/>
      <c r="J99" s="116">
        <f>J131</f>
        <v>0</v>
      </c>
      <c r="L99" s="113"/>
    </row>
    <row r="100" spans="2:12" s="9" customFormat="1" ht="19.899999999999999" customHeight="1" x14ac:dyDescent="0.2">
      <c r="B100" s="113"/>
      <c r="D100" s="114" t="s">
        <v>2729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2:12" s="9" customFormat="1" ht="19.899999999999999" customHeight="1" x14ac:dyDescent="0.2">
      <c r="B101" s="113"/>
      <c r="D101" s="114" t="s">
        <v>2730</v>
      </c>
      <c r="E101" s="115"/>
      <c r="F101" s="115"/>
      <c r="G101" s="115"/>
      <c r="H101" s="115"/>
      <c r="I101" s="115"/>
      <c r="J101" s="116">
        <f>J147</f>
        <v>0</v>
      </c>
      <c r="L101" s="113"/>
    </row>
    <row r="102" spans="2:12" s="9" customFormat="1" ht="19.899999999999999" customHeight="1" x14ac:dyDescent="0.2">
      <c r="B102" s="113"/>
      <c r="D102" s="114" t="s">
        <v>2731</v>
      </c>
      <c r="E102" s="115"/>
      <c r="F102" s="115"/>
      <c r="G102" s="115"/>
      <c r="H102" s="115"/>
      <c r="I102" s="115"/>
      <c r="J102" s="116">
        <f>J154</f>
        <v>0</v>
      </c>
      <c r="L102" s="113"/>
    </row>
    <row r="103" spans="2:12" s="1" customFormat="1" ht="21.75" customHeight="1" x14ac:dyDescent="0.2">
      <c r="B103" s="32"/>
      <c r="L103" s="32"/>
    </row>
    <row r="104" spans="2:12" s="1" customFormat="1" ht="6.95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 x14ac:dyDescent="0.2">
      <c r="B109" s="32"/>
      <c r="C109" s="21" t="s">
        <v>156</v>
      </c>
      <c r="L109" s="32"/>
    </row>
    <row r="110" spans="2:12" s="1" customFormat="1" ht="6.95" customHeight="1" x14ac:dyDescent="0.2">
      <c r="B110" s="32"/>
      <c r="L110" s="32"/>
    </row>
    <row r="111" spans="2:12" s="1" customFormat="1" ht="12" customHeight="1" x14ac:dyDescent="0.2">
      <c r="B111" s="32"/>
      <c r="C111" s="27" t="s">
        <v>16</v>
      </c>
      <c r="L111" s="32"/>
    </row>
    <row r="112" spans="2:12" s="1" customFormat="1" ht="16.5" customHeight="1" x14ac:dyDescent="0.2">
      <c r="B112" s="32"/>
      <c r="E112" s="249" t="str">
        <f>E7</f>
        <v>Gymnázium a grafická SOŠ Přelouč - rekonstrukce střech a sanace suterénu</v>
      </c>
      <c r="F112" s="250"/>
      <c r="G112" s="250"/>
      <c r="H112" s="250"/>
      <c r="L112" s="32"/>
    </row>
    <row r="113" spans="2:65" s="1" customFormat="1" ht="12" customHeight="1" x14ac:dyDescent="0.2">
      <c r="B113" s="32"/>
      <c r="C113" s="27" t="s">
        <v>139</v>
      </c>
      <c r="L113" s="32"/>
    </row>
    <row r="114" spans="2:65" s="1" customFormat="1" ht="16.5" customHeight="1" x14ac:dyDescent="0.2">
      <c r="B114" s="32"/>
      <c r="E114" s="221" t="str">
        <f>E9</f>
        <v>991 - Vedlejší náklady</v>
      </c>
      <c r="F114" s="248"/>
      <c r="G114" s="248"/>
      <c r="H114" s="248"/>
      <c r="L114" s="32"/>
    </row>
    <row r="115" spans="2:65" s="1" customFormat="1" ht="6.95" customHeight="1" x14ac:dyDescent="0.2">
      <c r="B115" s="32"/>
      <c r="L115" s="32"/>
    </row>
    <row r="116" spans="2:65" s="1" customFormat="1" ht="12" customHeight="1" x14ac:dyDescent="0.2">
      <c r="B116" s="32"/>
      <c r="C116" s="27" t="s">
        <v>20</v>
      </c>
      <c r="F116" s="25" t="str">
        <f>F12</f>
        <v>Přelouč</v>
      </c>
      <c r="I116" s="27" t="s">
        <v>22</v>
      </c>
      <c r="J116" s="52" t="str">
        <f>IF(J12="","",J12)</f>
        <v/>
      </c>
      <c r="L116" s="32"/>
    </row>
    <row r="117" spans="2:65" s="1" customFormat="1" ht="6.95" customHeight="1" x14ac:dyDescent="0.2">
      <c r="B117" s="32"/>
      <c r="L117" s="32"/>
    </row>
    <row r="118" spans="2:65" s="1" customFormat="1" ht="25.7" customHeight="1" x14ac:dyDescent="0.2">
      <c r="B118" s="32"/>
      <c r="C118" s="27" t="s">
        <v>23</v>
      </c>
      <c r="F118" s="25" t="str">
        <f>E15</f>
        <v>Pardubický kraj, Komenského nám. 125, Pardubice</v>
      </c>
      <c r="I118" s="27" t="s">
        <v>29</v>
      </c>
      <c r="J118" s="30" t="str">
        <f>E21</f>
        <v>ILB prostav s.r.o., Na Kopci 316, Mikulovice</v>
      </c>
      <c r="L118" s="32"/>
    </row>
    <row r="119" spans="2:65" s="1" customFormat="1" ht="15.2" customHeight="1" x14ac:dyDescent="0.2">
      <c r="B119" s="32"/>
      <c r="C119" s="27" t="s">
        <v>27</v>
      </c>
      <c r="F119" s="25" t="str">
        <f>IF(E18="","",E18)</f>
        <v>Vyplň údaj</v>
      </c>
      <c r="I119" s="27" t="s">
        <v>32</v>
      </c>
      <c r="J119" s="30" t="str">
        <f>E24</f>
        <v>ing. V. Švehla</v>
      </c>
      <c r="L119" s="32"/>
    </row>
    <row r="120" spans="2:65" s="1" customFormat="1" ht="10.35" customHeight="1" x14ac:dyDescent="0.2">
      <c r="B120" s="32"/>
      <c r="L120" s="32"/>
    </row>
    <row r="121" spans="2:65" s="10" customFormat="1" ht="29.25" customHeight="1" x14ac:dyDescent="0.2">
      <c r="B121" s="117"/>
      <c r="C121" s="118" t="s">
        <v>157</v>
      </c>
      <c r="D121" s="119" t="s">
        <v>60</v>
      </c>
      <c r="E121" s="119" t="s">
        <v>56</v>
      </c>
      <c r="F121" s="119" t="s">
        <v>57</v>
      </c>
      <c r="G121" s="119" t="s">
        <v>158</v>
      </c>
      <c r="H121" s="119" t="s">
        <v>159</v>
      </c>
      <c r="I121" s="119" t="s">
        <v>160</v>
      </c>
      <c r="J121" s="119" t="s">
        <v>145</v>
      </c>
      <c r="K121" s="120" t="s">
        <v>161</v>
      </c>
      <c r="L121" s="117"/>
      <c r="M121" s="59" t="s">
        <v>1</v>
      </c>
      <c r="N121" s="60" t="s">
        <v>39</v>
      </c>
      <c r="O121" s="60" t="s">
        <v>162</v>
      </c>
      <c r="P121" s="60" t="s">
        <v>163</v>
      </c>
      <c r="Q121" s="60" t="s">
        <v>164</v>
      </c>
      <c r="R121" s="60" t="s">
        <v>165</v>
      </c>
      <c r="S121" s="60" t="s">
        <v>166</v>
      </c>
      <c r="T121" s="61" t="s">
        <v>167</v>
      </c>
    </row>
    <row r="122" spans="2:65" s="1" customFormat="1" ht="22.9" customHeight="1" x14ac:dyDescent="0.25">
      <c r="B122" s="32"/>
      <c r="C122" s="64" t="s">
        <v>168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147</v>
      </c>
      <c r="BK122" s="124">
        <f>BK123</f>
        <v>0</v>
      </c>
    </row>
    <row r="123" spans="2:65" s="11" customFormat="1" ht="25.9" customHeight="1" x14ac:dyDescent="0.2">
      <c r="B123" s="125"/>
      <c r="D123" s="126" t="s">
        <v>74</v>
      </c>
      <c r="E123" s="127" t="s">
        <v>2732</v>
      </c>
      <c r="F123" s="127" t="s">
        <v>2733</v>
      </c>
      <c r="I123" s="128"/>
      <c r="J123" s="129">
        <f>BK123</f>
        <v>0</v>
      </c>
      <c r="L123" s="125"/>
      <c r="M123" s="130"/>
      <c r="P123" s="131">
        <f>P124+P131+P142+P147+P154</f>
        <v>0</v>
      </c>
      <c r="R123" s="131">
        <f>R124+R131+R142+R147+R154</f>
        <v>0</v>
      </c>
      <c r="T123" s="132">
        <f>T124+T131+T142+T147+T154</f>
        <v>0</v>
      </c>
      <c r="AR123" s="126" t="s">
        <v>114</v>
      </c>
      <c r="AT123" s="133" t="s">
        <v>74</v>
      </c>
      <c r="AU123" s="133" t="s">
        <v>75</v>
      </c>
      <c r="AY123" s="126" t="s">
        <v>171</v>
      </c>
      <c r="BK123" s="134">
        <f>BK124+BK131+BK142+BK147+BK154</f>
        <v>0</v>
      </c>
    </row>
    <row r="124" spans="2:65" s="11" customFormat="1" ht="22.9" customHeight="1" x14ac:dyDescent="0.2">
      <c r="B124" s="125"/>
      <c r="D124" s="126" t="s">
        <v>74</v>
      </c>
      <c r="E124" s="135" t="s">
        <v>2734</v>
      </c>
      <c r="F124" s="135" t="s">
        <v>2735</v>
      </c>
      <c r="I124" s="128"/>
      <c r="J124" s="136">
        <f>BK124</f>
        <v>0</v>
      </c>
      <c r="L124" s="125"/>
      <c r="M124" s="130"/>
      <c r="P124" s="131">
        <f>SUM(P125:P130)</f>
        <v>0</v>
      </c>
      <c r="R124" s="131">
        <f>SUM(R125:R130)</f>
        <v>0</v>
      </c>
      <c r="T124" s="132">
        <f>SUM(T125:T130)</f>
        <v>0</v>
      </c>
      <c r="AR124" s="126" t="s">
        <v>114</v>
      </c>
      <c r="AT124" s="133" t="s">
        <v>74</v>
      </c>
      <c r="AU124" s="133" t="s">
        <v>19</v>
      </c>
      <c r="AY124" s="126" t="s">
        <v>171</v>
      </c>
      <c r="BK124" s="134">
        <f>SUM(BK125:BK130)</f>
        <v>0</v>
      </c>
    </row>
    <row r="125" spans="2:65" s="1" customFormat="1" ht="16.5" customHeight="1" x14ac:dyDescent="0.2">
      <c r="B125" s="32"/>
      <c r="C125" s="137" t="s">
        <v>19</v>
      </c>
      <c r="D125" s="137" t="s">
        <v>174</v>
      </c>
      <c r="E125" s="138" t="s">
        <v>2736</v>
      </c>
      <c r="F125" s="139" t="s">
        <v>2737</v>
      </c>
      <c r="G125" s="140" t="s">
        <v>2738</v>
      </c>
      <c r="H125" s="141">
        <v>1</v>
      </c>
      <c r="I125" s="142">
        <v>0</v>
      </c>
      <c r="J125" s="143">
        <f>ROUND(I125*H125,1)</f>
        <v>0</v>
      </c>
      <c r="K125" s="139" t="s">
        <v>178</v>
      </c>
      <c r="L125" s="32"/>
      <c r="M125" s="144" t="s">
        <v>1</v>
      </c>
      <c r="N125" s="145" t="s">
        <v>40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2739</v>
      </c>
      <c r="AT125" s="148" t="s">
        <v>174</v>
      </c>
      <c r="AU125" s="148" t="s">
        <v>82</v>
      </c>
      <c r="AY125" s="17" t="s">
        <v>171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19</v>
      </c>
      <c r="BK125" s="149">
        <f>ROUND(I125*H125,1)</f>
        <v>0</v>
      </c>
      <c r="BL125" s="17" t="s">
        <v>2739</v>
      </c>
      <c r="BM125" s="148" t="s">
        <v>2740</v>
      </c>
    </row>
    <row r="126" spans="2:65" s="1" customFormat="1" ht="48.75" x14ac:dyDescent="0.2">
      <c r="B126" s="32"/>
      <c r="D126" s="150" t="s">
        <v>180</v>
      </c>
      <c r="F126" s="151" t="s">
        <v>2881</v>
      </c>
      <c r="I126" s="152"/>
      <c r="L126" s="32"/>
      <c r="M126" s="153"/>
      <c r="T126" s="56"/>
      <c r="AT126" s="17" t="s">
        <v>180</v>
      </c>
      <c r="AU126" s="17" t="s">
        <v>82</v>
      </c>
    </row>
    <row r="127" spans="2:65" s="1" customFormat="1" ht="16.5" customHeight="1" x14ac:dyDescent="0.2">
      <c r="B127" s="32"/>
      <c r="C127" s="137" t="s">
        <v>82</v>
      </c>
      <c r="D127" s="137" t="s">
        <v>174</v>
      </c>
      <c r="E127" s="138" t="s">
        <v>2741</v>
      </c>
      <c r="F127" s="139" t="s">
        <v>2742</v>
      </c>
      <c r="G127" s="140" t="s">
        <v>2738</v>
      </c>
      <c r="H127" s="141">
        <v>1</v>
      </c>
      <c r="I127" s="142">
        <v>0</v>
      </c>
      <c r="J127" s="143">
        <f>ROUND(I127*H127,1)</f>
        <v>0</v>
      </c>
      <c r="K127" s="139" t="s">
        <v>178</v>
      </c>
      <c r="L127" s="32"/>
      <c r="M127" s="144" t="s">
        <v>1</v>
      </c>
      <c r="N127" s="145" t="s">
        <v>40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2739</v>
      </c>
      <c r="AT127" s="148" t="s">
        <v>174</v>
      </c>
      <c r="AU127" s="148" t="s">
        <v>82</v>
      </c>
      <c r="AY127" s="17" t="s">
        <v>171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19</v>
      </c>
      <c r="BK127" s="149">
        <f>ROUND(I127*H127,1)</f>
        <v>0</v>
      </c>
      <c r="BL127" s="17" t="s">
        <v>2739</v>
      </c>
      <c r="BM127" s="148" t="s">
        <v>2743</v>
      </c>
    </row>
    <row r="128" spans="2:65" s="1" customFormat="1" ht="36" customHeight="1" x14ac:dyDescent="0.2">
      <c r="B128" s="32"/>
      <c r="D128" s="150" t="s">
        <v>180</v>
      </c>
      <c r="F128" s="151" t="s">
        <v>2880</v>
      </c>
      <c r="I128" s="152"/>
      <c r="L128" s="32"/>
      <c r="M128" s="153"/>
      <c r="T128" s="56"/>
      <c r="AT128" s="17" t="s">
        <v>180</v>
      </c>
      <c r="AU128" s="17" t="s">
        <v>82</v>
      </c>
    </row>
    <row r="129" spans="2:65" s="1" customFormat="1" ht="16.5" customHeight="1" x14ac:dyDescent="0.2">
      <c r="B129" s="32"/>
      <c r="C129" s="137" t="s">
        <v>107</v>
      </c>
      <c r="D129" s="137" t="s">
        <v>174</v>
      </c>
      <c r="E129" s="138" t="s">
        <v>2744</v>
      </c>
      <c r="F129" s="139" t="s">
        <v>2745</v>
      </c>
      <c r="G129" s="140" t="s">
        <v>2738</v>
      </c>
      <c r="H129" s="141">
        <v>1</v>
      </c>
      <c r="I129" s="142">
        <v>0</v>
      </c>
      <c r="J129" s="143">
        <f>ROUND(I129*H129,1)</f>
        <v>0</v>
      </c>
      <c r="K129" s="139" t="s">
        <v>178</v>
      </c>
      <c r="L129" s="32"/>
      <c r="M129" s="144" t="s">
        <v>1</v>
      </c>
      <c r="N129" s="145" t="s">
        <v>40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2739</v>
      </c>
      <c r="AT129" s="148" t="s">
        <v>174</v>
      </c>
      <c r="AU129" s="148" t="s">
        <v>82</v>
      </c>
      <c r="AY129" s="17" t="s">
        <v>171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19</v>
      </c>
      <c r="BK129" s="149">
        <f>ROUND(I129*H129,1)</f>
        <v>0</v>
      </c>
      <c r="BL129" s="17" t="s">
        <v>2739</v>
      </c>
      <c r="BM129" s="148" t="s">
        <v>2746</v>
      </c>
    </row>
    <row r="130" spans="2:65" s="1" customFormat="1" ht="39" x14ac:dyDescent="0.2">
      <c r="B130" s="32"/>
      <c r="D130" s="150" t="s">
        <v>180</v>
      </c>
      <c r="F130" s="151" t="s">
        <v>2879</v>
      </c>
      <c r="I130" s="152"/>
      <c r="L130" s="32"/>
      <c r="M130" s="153"/>
      <c r="T130" s="56"/>
      <c r="AT130" s="17" t="s">
        <v>180</v>
      </c>
      <c r="AU130" s="17" t="s">
        <v>82</v>
      </c>
    </row>
    <row r="131" spans="2:65" s="11" customFormat="1" ht="17.25" customHeight="1" x14ac:dyDescent="0.2">
      <c r="B131" s="125"/>
      <c r="D131" s="126" t="s">
        <v>74</v>
      </c>
      <c r="E131" s="135" t="s">
        <v>2747</v>
      </c>
      <c r="F131" s="135" t="s">
        <v>2748</v>
      </c>
      <c r="I131" s="128"/>
      <c r="J131" s="136">
        <f>BK131</f>
        <v>0</v>
      </c>
      <c r="L131" s="125"/>
      <c r="M131" s="130"/>
      <c r="P131" s="131">
        <f>SUM(P132:P141)</f>
        <v>0</v>
      </c>
      <c r="R131" s="131">
        <f>SUM(R132:R141)</f>
        <v>0</v>
      </c>
      <c r="T131" s="132">
        <f>SUM(T132:T141)</f>
        <v>0</v>
      </c>
      <c r="AR131" s="126" t="s">
        <v>114</v>
      </c>
      <c r="AT131" s="133" t="s">
        <v>74</v>
      </c>
      <c r="AU131" s="133" t="s">
        <v>19</v>
      </c>
      <c r="AY131" s="126" t="s">
        <v>171</v>
      </c>
      <c r="BK131" s="134">
        <f>SUM(BK132:BK141)</f>
        <v>0</v>
      </c>
    </row>
    <row r="132" spans="2:65" s="1" customFormat="1" ht="21.75" customHeight="1" x14ac:dyDescent="0.2">
      <c r="B132" s="32"/>
      <c r="C132" s="137" t="s">
        <v>111</v>
      </c>
      <c r="D132" s="137" t="s">
        <v>174</v>
      </c>
      <c r="E132" s="138" t="s">
        <v>2749</v>
      </c>
      <c r="F132" s="139" t="s">
        <v>2750</v>
      </c>
      <c r="G132" s="140" t="s">
        <v>2738</v>
      </c>
      <c r="H132" s="141">
        <v>1</v>
      </c>
      <c r="I132" s="142">
        <v>0</v>
      </c>
      <c r="J132" s="143">
        <f>ROUND(I132*H132,1)</f>
        <v>0</v>
      </c>
      <c r="K132" s="139" t="s">
        <v>178</v>
      </c>
      <c r="L132" s="32"/>
      <c r="M132" s="144" t="s">
        <v>1</v>
      </c>
      <c r="N132" s="145" t="s">
        <v>40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2739</v>
      </c>
      <c r="AT132" s="148" t="s">
        <v>174</v>
      </c>
      <c r="AU132" s="148" t="s">
        <v>82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19</v>
      </c>
      <c r="BK132" s="149">
        <f>ROUND(I132*H132,1)</f>
        <v>0</v>
      </c>
      <c r="BL132" s="17" t="s">
        <v>2739</v>
      </c>
      <c r="BM132" s="148" t="s">
        <v>2751</v>
      </c>
    </row>
    <row r="133" spans="2:65" s="1" customFormat="1" x14ac:dyDescent="0.2">
      <c r="B133" s="32"/>
      <c r="D133" s="150" t="s">
        <v>180</v>
      </c>
      <c r="F133" s="151" t="s">
        <v>2750</v>
      </c>
      <c r="I133" s="152"/>
      <c r="L133" s="32"/>
      <c r="M133" s="153"/>
      <c r="T133" s="56"/>
      <c r="AT133" s="17" t="s">
        <v>180</v>
      </c>
      <c r="AU133" s="17" t="s">
        <v>82</v>
      </c>
    </row>
    <row r="134" spans="2:65" s="1" customFormat="1" ht="16.5" customHeight="1" x14ac:dyDescent="0.2">
      <c r="B134" s="32"/>
      <c r="C134" s="137" t="s">
        <v>114</v>
      </c>
      <c r="D134" s="137" t="s">
        <v>174</v>
      </c>
      <c r="E134" s="138" t="s">
        <v>2752</v>
      </c>
      <c r="F134" s="139" t="s">
        <v>2753</v>
      </c>
      <c r="G134" s="140" t="s">
        <v>2738</v>
      </c>
      <c r="H134" s="141">
        <v>1</v>
      </c>
      <c r="I134" s="142">
        <v>0</v>
      </c>
      <c r="J134" s="143">
        <f>ROUND(I134*H134,1)</f>
        <v>0</v>
      </c>
      <c r="K134" s="139" t="s">
        <v>178</v>
      </c>
      <c r="L134" s="32"/>
      <c r="M134" s="144" t="s">
        <v>1</v>
      </c>
      <c r="N134" s="145" t="s">
        <v>40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2739</v>
      </c>
      <c r="AT134" s="148" t="s">
        <v>174</v>
      </c>
      <c r="AU134" s="148" t="s">
        <v>82</v>
      </c>
      <c r="AY134" s="17" t="s">
        <v>171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19</v>
      </c>
      <c r="BK134" s="149">
        <f>ROUND(I134*H134,1)</f>
        <v>0</v>
      </c>
      <c r="BL134" s="17" t="s">
        <v>2739</v>
      </c>
      <c r="BM134" s="148" t="s">
        <v>2754</v>
      </c>
    </row>
    <row r="135" spans="2:65" s="1" customFormat="1" x14ac:dyDescent="0.2">
      <c r="B135" s="32"/>
      <c r="D135" s="150" t="s">
        <v>180</v>
      </c>
      <c r="F135" s="151" t="s">
        <v>2753</v>
      </c>
      <c r="I135" s="152"/>
      <c r="L135" s="32"/>
      <c r="M135" s="153"/>
      <c r="T135" s="56"/>
      <c r="AT135" s="17" t="s">
        <v>180</v>
      </c>
      <c r="AU135" s="17" t="s">
        <v>82</v>
      </c>
    </row>
    <row r="136" spans="2:65" s="1" customFormat="1" ht="21.75" customHeight="1" x14ac:dyDescent="0.2">
      <c r="B136" s="32"/>
      <c r="C136" s="137" t="s">
        <v>172</v>
      </c>
      <c r="D136" s="137" t="s">
        <v>174</v>
      </c>
      <c r="E136" s="138" t="s">
        <v>2755</v>
      </c>
      <c r="F136" s="139" t="s">
        <v>2756</v>
      </c>
      <c r="G136" s="140" t="s">
        <v>2738</v>
      </c>
      <c r="H136" s="141">
        <v>1</v>
      </c>
      <c r="I136" s="142">
        <v>0</v>
      </c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2739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2739</v>
      </c>
      <c r="BM136" s="148" t="s">
        <v>2757</v>
      </c>
    </row>
    <row r="137" spans="2:65" s="1" customFormat="1" x14ac:dyDescent="0.2">
      <c r="B137" s="32"/>
      <c r="D137" s="150" t="s">
        <v>180</v>
      </c>
      <c r="F137" s="151" t="s">
        <v>2756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" customFormat="1" ht="16.5" customHeight="1" x14ac:dyDescent="0.2">
      <c r="B138" s="32"/>
      <c r="C138" s="137" t="s">
        <v>214</v>
      </c>
      <c r="D138" s="137" t="s">
        <v>174</v>
      </c>
      <c r="E138" s="138" t="s">
        <v>2758</v>
      </c>
      <c r="F138" s="139" t="s">
        <v>2759</v>
      </c>
      <c r="G138" s="140" t="s">
        <v>2738</v>
      </c>
      <c r="H138" s="141">
        <v>1</v>
      </c>
      <c r="I138" s="142">
        <v>0</v>
      </c>
      <c r="J138" s="143">
        <f>ROUND(I138*H138,1)</f>
        <v>0</v>
      </c>
      <c r="K138" s="139" t="s">
        <v>178</v>
      </c>
      <c r="L138" s="32"/>
      <c r="M138" s="144" t="s">
        <v>1</v>
      </c>
      <c r="N138" s="145" t="s">
        <v>40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2739</v>
      </c>
      <c r="AT138" s="148" t="s">
        <v>174</v>
      </c>
      <c r="AU138" s="148" t="s">
        <v>82</v>
      </c>
      <c r="AY138" s="17" t="s">
        <v>171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19</v>
      </c>
      <c r="BK138" s="149">
        <f>ROUND(I138*H138,1)</f>
        <v>0</v>
      </c>
      <c r="BL138" s="17" t="s">
        <v>2739</v>
      </c>
      <c r="BM138" s="148" t="s">
        <v>2760</v>
      </c>
    </row>
    <row r="139" spans="2:65" s="1" customFormat="1" x14ac:dyDescent="0.2">
      <c r="B139" s="32"/>
      <c r="D139" s="150" t="s">
        <v>180</v>
      </c>
      <c r="F139" s="151" t="s">
        <v>2759</v>
      </c>
      <c r="I139" s="152"/>
      <c r="L139" s="32"/>
      <c r="M139" s="153"/>
      <c r="T139" s="56"/>
      <c r="AT139" s="17" t="s">
        <v>180</v>
      </c>
      <c r="AU139" s="17" t="s">
        <v>82</v>
      </c>
    </row>
    <row r="140" spans="2:65" s="1" customFormat="1" ht="16.5" customHeight="1" x14ac:dyDescent="0.2">
      <c r="B140" s="32"/>
      <c r="C140" s="137" t="s">
        <v>196</v>
      </c>
      <c r="D140" s="137" t="s">
        <v>174</v>
      </c>
      <c r="E140" s="138" t="s">
        <v>2761</v>
      </c>
      <c r="F140" s="139" t="s">
        <v>2762</v>
      </c>
      <c r="G140" s="140" t="s">
        <v>2738</v>
      </c>
      <c r="H140" s="141">
        <v>1</v>
      </c>
      <c r="I140" s="142">
        <v>0</v>
      </c>
      <c r="J140" s="143">
        <f>ROUND(I140*H140,1)</f>
        <v>0</v>
      </c>
      <c r="K140" s="139" t="s">
        <v>178</v>
      </c>
      <c r="L140" s="32"/>
      <c r="M140" s="144" t="s">
        <v>1</v>
      </c>
      <c r="N140" s="145" t="s">
        <v>40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2739</v>
      </c>
      <c r="AT140" s="148" t="s">
        <v>174</v>
      </c>
      <c r="AU140" s="148" t="s">
        <v>82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19</v>
      </c>
      <c r="BK140" s="149">
        <f>ROUND(I140*H140,1)</f>
        <v>0</v>
      </c>
      <c r="BL140" s="17" t="s">
        <v>2739</v>
      </c>
      <c r="BM140" s="148" t="s">
        <v>2763</v>
      </c>
    </row>
    <row r="141" spans="2:65" s="1" customFormat="1" x14ac:dyDescent="0.2">
      <c r="B141" s="32"/>
      <c r="D141" s="150" t="s">
        <v>180</v>
      </c>
      <c r="F141" s="151" t="s">
        <v>2762</v>
      </c>
      <c r="I141" s="152"/>
      <c r="L141" s="32"/>
      <c r="M141" s="153"/>
      <c r="T141" s="56"/>
      <c r="AT141" s="17" t="s">
        <v>180</v>
      </c>
      <c r="AU141" s="17" t="s">
        <v>82</v>
      </c>
    </row>
    <row r="142" spans="2:65" s="11" customFormat="1" ht="22.9" customHeight="1" x14ac:dyDescent="0.2">
      <c r="B142" s="125"/>
      <c r="D142" s="126" t="s">
        <v>74</v>
      </c>
      <c r="E142" s="135" t="s">
        <v>2764</v>
      </c>
      <c r="F142" s="135" t="s">
        <v>2765</v>
      </c>
      <c r="I142" s="128"/>
      <c r="J142" s="136">
        <f>BK142</f>
        <v>0</v>
      </c>
      <c r="L142" s="125"/>
      <c r="M142" s="130"/>
      <c r="P142" s="131">
        <f>SUM(P143:P146)</f>
        <v>0</v>
      </c>
      <c r="R142" s="131">
        <f>SUM(R143:R146)</f>
        <v>0</v>
      </c>
      <c r="T142" s="132">
        <f>SUM(T143:T146)</f>
        <v>0</v>
      </c>
      <c r="AR142" s="126" t="s">
        <v>114</v>
      </c>
      <c r="AT142" s="133" t="s">
        <v>74</v>
      </c>
      <c r="AU142" s="133" t="s">
        <v>19</v>
      </c>
      <c r="AY142" s="126" t="s">
        <v>171</v>
      </c>
      <c r="BK142" s="134">
        <f>SUM(BK143:BK146)</f>
        <v>0</v>
      </c>
    </row>
    <row r="143" spans="2:65" s="1" customFormat="1" ht="16.5" customHeight="1" x14ac:dyDescent="0.2">
      <c r="B143" s="32"/>
      <c r="C143" s="137" t="s">
        <v>226</v>
      </c>
      <c r="D143" s="137" t="s">
        <v>174</v>
      </c>
      <c r="E143" s="138" t="s">
        <v>2766</v>
      </c>
      <c r="F143" s="139" t="s">
        <v>2767</v>
      </c>
      <c r="G143" s="140" t="s">
        <v>2738</v>
      </c>
      <c r="H143" s="141">
        <v>1</v>
      </c>
      <c r="I143" s="142">
        <v>0</v>
      </c>
      <c r="J143" s="143">
        <f>ROUND(I143*H143,1)</f>
        <v>0</v>
      </c>
      <c r="K143" s="139" t="s">
        <v>178</v>
      </c>
      <c r="L143" s="32"/>
      <c r="M143" s="144" t="s">
        <v>1</v>
      </c>
      <c r="N143" s="145" t="s">
        <v>40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2739</v>
      </c>
      <c r="AT143" s="148" t="s">
        <v>174</v>
      </c>
      <c r="AU143" s="148" t="s">
        <v>82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19</v>
      </c>
      <c r="BK143" s="149">
        <f>ROUND(I143*H143,1)</f>
        <v>0</v>
      </c>
      <c r="BL143" s="17" t="s">
        <v>2739</v>
      </c>
      <c r="BM143" s="148" t="s">
        <v>2768</v>
      </c>
    </row>
    <row r="144" spans="2:65" s="1" customFormat="1" ht="65.25" customHeight="1" x14ac:dyDescent="0.2">
      <c r="B144" s="32"/>
      <c r="D144" s="150" t="s">
        <v>180</v>
      </c>
      <c r="F144" s="151" t="s">
        <v>2882</v>
      </c>
      <c r="I144" s="152"/>
      <c r="L144" s="32"/>
      <c r="M144" s="153"/>
      <c r="T144" s="56"/>
      <c r="AT144" s="17" t="s">
        <v>180</v>
      </c>
      <c r="AU144" s="17" t="s">
        <v>82</v>
      </c>
    </row>
    <row r="145" spans="2:65" s="1" customFormat="1" ht="16.5" customHeight="1" x14ac:dyDescent="0.2">
      <c r="B145" s="32"/>
      <c r="C145" s="137" t="s">
        <v>231</v>
      </c>
      <c r="D145" s="137" t="s">
        <v>174</v>
      </c>
      <c r="E145" s="138" t="s">
        <v>2769</v>
      </c>
      <c r="F145" s="139" t="s">
        <v>2770</v>
      </c>
      <c r="G145" s="140" t="s">
        <v>2738</v>
      </c>
      <c r="H145" s="141">
        <v>1</v>
      </c>
      <c r="I145" s="142">
        <v>0</v>
      </c>
      <c r="J145" s="143">
        <f>ROUND(I145*H145,1)</f>
        <v>0</v>
      </c>
      <c r="K145" s="139" t="s">
        <v>178</v>
      </c>
      <c r="L145" s="32"/>
      <c r="M145" s="144" t="s">
        <v>1</v>
      </c>
      <c r="N145" s="145" t="s">
        <v>40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2739</v>
      </c>
      <c r="AT145" s="148" t="s">
        <v>174</v>
      </c>
      <c r="AU145" s="148" t="s">
        <v>82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19</v>
      </c>
      <c r="BK145" s="149">
        <f>ROUND(I145*H145,1)</f>
        <v>0</v>
      </c>
      <c r="BL145" s="17" t="s">
        <v>2739</v>
      </c>
      <c r="BM145" s="148" t="s">
        <v>2771</v>
      </c>
    </row>
    <row r="146" spans="2:65" s="1" customFormat="1" ht="19.5" x14ac:dyDescent="0.2">
      <c r="B146" s="32"/>
      <c r="D146" s="150" t="s">
        <v>180</v>
      </c>
      <c r="F146" s="151" t="s">
        <v>2883</v>
      </c>
      <c r="I146" s="152"/>
      <c r="L146" s="32"/>
      <c r="M146" s="153"/>
      <c r="T146" s="56"/>
      <c r="AT146" s="17" t="s">
        <v>180</v>
      </c>
      <c r="AU146" s="17" t="s">
        <v>82</v>
      </c>
    </row>
    <row r="147" spans="2:65" s="11" customFormat="1" ht="22.9" customHeight="1" x14ac:dyDescent="0.2">
      <c r="B147" s="125"/>
      <c r="D147" s="126" t="s">
        <v>74</v>
      </c>
      <c r="E147" s="135" t="s">
        <v>2772</v>
      </c>
      <c r="F147" s="135" t="s">
        <v>2773</v>
      </c>
      <c r="I147" s="128"/>
      <c r="J147" s="136">
        <f>BK147</f>
        <v>0</v>
      </c>
      <c r="L147" s="125"/>
      <c r="M147" s="130"/>
      <c r="P147" s="131">
        <f>SUM(P148:P153)</f>
        <v>0</v>
      </c>
      <c r="R147" s="131">
        <f>SUM(R148:R153)</f>
        <v>0</v>
      </c>
      <c r="T147" s="132">
        <f>SUM(T148:T153)</f>
        <v>0</v>
      </c>
      <c r="AR147" s="126" t="s">
        <v>114</v>
      </c>
      <c r="AT147" s="133" t="s">
        <v>74</v>
      </c>
      <c r="AU147" s="133" t="s">
        <v>19</v>
      </c>
      <c r="AY147" s="126" t="s">
        <v>171</v>
      </c>
      <c r="BK147" s="134">
        <f>SUM(BK148:BK153)</f>
        <v>0</v>
      </c>
    </row>
    <row r="148" spans="2:65" s="1" customFormat="1" ht="16.5" customHeight="1" x14ac:dyDescent="0.2">
      <c r="B148" s="32"/>
      <c r="C148" s="137" t="s">
        <v>235</v>
      </c>
      <c r="D148" s="137" t="s">
        <v>174</v>
      </c>
      <c r="E148" s="138" t="s">
        <v>2774</v>
      </c>
      <c r="F148" s="139" t="s">
        <v>2775</v>
      </c>
      <c r="G148" s="140" t="s">
        <v>2738</v>
      </c>
      <c r="H148" s="141">
        <v>1</v>
      </c>
      <c r="I148" s="142">
        <v>0</v>
      </c>
      <c r="J148" s="143">
        <f>ROUND(I148*H148,1)</f>
        <v>0</v>
      </c>
      <c r="K148" s="139" t="s">
        <v>2873</v>
      </c>
      <c r="L148" s="32"/>
      <c r="M148" s="144" t="s">
        <v>1</v>
      </c>
      <c r="N148" s="145" t="s">
        <v>40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2739</v>
      </c>
      <c r="AT148" s="148" t="s">
        <v>174</v>
      </c>
      <c r="AU148" s="148" t="s">
        <v>82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19</v>
      </c>
      <c r="BK148" s="149">
        <f>ROUND(I148*H148,1)</f>
        <v>0</v>
      </c>
      <c r="BL148" s="17" t="s">
        <v>2739</v>
      </c>
      <c r="BM148" s="148" t="s">
        <v>2776</v>
      </c>
    </row>
    <row r="149" spans="2:65" s="1" customFormat="1" ht="25.5" customHeight="1" x14ac:dyDescent="0.2">
      <c r="B149" s="32"/>
      <c r="D149" s="150" t="s">
        <v>180</v>
      </c>
      <c r="F149" s="151" t="s">
        <v>2878</v>
      </c>
      <c r="I149" s="152"/>
      <c r="L149" s="32"/>
      <c r="M149" s="153"/>
      <c r="T149" s="56"/>
      <c r="AT149" s="17" t="s">
        <v>180</v>
      </c>
      <c r="AU149" s="17" t="s">
        <v>82</v>
      </c>
    </row>
    <row r="150" spans="2:65" s="1" customFormat="1" ht="16.5" customHeight="1" x14ac:dyDescent="0.2">
      <c r="B150" s="32"/>
      <c r="C150" s="137" t="s">
        <v>251</v>
      </c>
      <c r="D150" s="137" t="s">
        <v>174</v>
      </c>
      <c r="E150" s="138" t="s">
        <v>2777</v>
      </c>
      <c r="F150" s="139" t="s">
        <v>2778</v>
      </c>
      <c r="G150" s="140" t="s">
        <v>2738</v>
      </c>
      <c r="H150" s="141">
        <v>1</v>
      </c>
      <c r="I150" s="142">
        <v>0</v>
      </c>
      <c r="J150" s="143">
        <f>ROUND(I150*H150,1)</f>
        <v>0</v>
      </c>
      <c r="K150" s="139" t="s">
        <v>2873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2739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2739</v>
      </c>
      <c r="BM150" s="148" t="s">
        <v>2779</v>
      </c>
    </row>
    <row r="151" spans="2:65" s="1" customFormat="1" ht="33.75" customHeight="1" x14ac:dyDescent="0.2">
      <c r="B151" s="32"/>
      <c r="D151" s="150" t="s">
        <v>180</v>
      </c>
      <c r="F151" s="151" t="s">
        <v>2877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" customFormat="1" ht="16.5" customHeight="1" x14ac:dyDescent="0.2">
      <c r="B152" s="32"/>
      <c r="C152" s="137" t="s">
        <v>257</v>
      </c>
      <c r="D152" s="137" t="s">
        <v>174</v>
      </c>
      <c r="E152" s="138" t="s">
        <v>2780</v>
      </c>
      <c r="F152" s="139" t="s">
        <v>2781</v>
      </c>
      <c r="G152" s="140" t="s">
        <v>2738</v>
      </c>
      <c r="H152" s="141">
        <v>1</v>
      </c>
      <c r="I152" s="142">
        <v>0</v>
      </c>
      <c r="J152" s="143">
        <f>ROUND(I152*H152,1)</f>
        <v>0</v>
      </c>
      <c r="K152" s="139" t="s">
        <v>2873</v>
      </c>
      <c r="L152" s="32"/>
      <c r="M152" s="144" t="s">
        <v>1</v>
      </c>
      <c r="N152" s="145" t="s">
        <v>40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2739</v>
      </c>
      <c r="AT152" s="148" t="s">
        <v>174</v>
      </c>
      <c r="AU152" s="148" t="s">
        <v>82</v>
      </c>
      <c r="AY152" s="17" t="s">
        <v>171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19</v>
      </c>
      <c r="BK152" s="149">
        <f>ROUND(I152*H152,1)</f>
        <v>0</v>
      </c>
      <c r="BL152" s="17" t="s">
        <v>2739</v>
      </c>
      <c r="BM152" s="148" t="s">
        <v>2782</v>
      </c>
    </row>
    <row r="153" spans="2:65" s="1" customFormat="1" ht="36" customHeight="1" x14ac:dyDescent="0.2">
      <c r="B153" s="32"/>
      <c r="D153" s="150" t="s">
        <v>180</v>
      </c>
      <c r="F153" s="151" t="s">
        <v>2876</v>
      </c>
      <c r="I153" s="152"/>
      <c r="L153" s="32"/>
      <c r="M153" s="153"/>
      <c r="T153" s="56"/>
      <c r="AT153" s="17" t="s">
        <v>180</v>
      </c>
      <c r="AU153" s="17" t="s">
        <v>82</v>
      </c>
    </row>
    <row r="154" spans="2:65" s="11" customFormat="1" ht="16.5" customHeight="1" x14ac:dyDescent="0.2">
      <c r="B154" s="125"/>
      <c r="D154" s="126" t="s">
        <v>74</v>
      </c>
      <c r="E154" s="135" t="s">
        <v>2783</v>
      </c>
      <c r="F154" s="135" t="s">
        <v>2784</v>
      </c>
      <c r="I154" s="128"/>
      <c r="J154" s="136">
        <f>BK154</f>
        <v>0</v>
      </c>
      <c r="L154" s="125"/>
      <c r="M154" s="130"/>
      <c r="P154" s="131">
        <f>SUM(P155:P156)</f>
        <v>0</v>
      </c>
      <c r="R154" s="131">
        <f>SUM(R155:R156)</f>
        <v>0</v>
      </c>
      <c r="T154" s="132">
        <f>SUM(T155:T156)</f>
        <v>0</v>
      </c>
      <c r="AR154" s="126" t="s">
        <v>114</v>
      </c>
      <c r="AT154" s="133" t="s">
        <v>74</v>
      </c>
      <c r="AU154" s="133" t="s">
        <v>19</v>
      </c>
      <c r="AY154" s="126" t="s">
        <v>171</v>
      </c>
      <c r="BK154" s="134">
        <f>SUM(BK155:BK156)</f>
        <v>0</v>
      </c>
    </row>
    <row r="155" spans="2:65" s="1" customFormat="1" ht="16.5" customHeight="1" x14ac:dyDescent="0.2">
      <c r="B155" s="32"/>
      <c r="C155" s="137" t="s">
        <v>262</v>
      </c>
      <c r="D155" s="137" t="s">
        <v>174</v>
      </c>
      <c r="E155" s="138" t="s">
        <v>2785</v>
      </c>
      <c r="F155" s="139" t="s">
        <v>2874</v>
      </c>
      <c r="G155" s="140" t="s">
        <v>2738</v>
      </c>
      <c r="H155" s="141">
        <v>1</v>
      </c>
      <c r="I155" s="142">
        <v>0</v>
      </c>
      <c r="J155" s="143">
        <f>ROUND(I155*H155,1)</f>
        <v>0</v>
      </c>
      <c r="K155" s="139" t="s">
        <v>178</v>
      </c>
      <c r="L155" s="32"/>
      <c r="M155" s="144" t="s">
        <v>1</v>
      </c>
      <c r="N155" s="145" t="s">
        <v>40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2739</v>
      </c>
      <c r="AT155" s="148" t="s">
        <v>174</v>
      </c>
      <c r="AU155" s="148" t="s">
        <v>82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19</v>
      </c>
      <c r="BK155" s="149">
        <f>ROUND(I155*H155,1)</f>
        <v>0</v>
      </c>
      <c r="BL155" s="17" t="s">
        <v>2739</v>
      </c>
      <c r="BM155" s="148" t="s">
        <v>2786</v>
      </c>
    </row>
    <row r="156" spans="2:65" s="1" customFormat="1" ht="39" x14ac:dyDescent="0.2">
      <c r="B156" s="32"/>
      <c r="D156" s="150" t="s">
        <v>180</v>
      </c>
      <c r="F156" s="151" t="s">
        <v>2875</v>
      </c>
      <c r="I156" s="152"/>
      <c r="L156" s="32"/>
      <c r="M156" s="185"/>
      <c r="N156" s="186"/>
      <c r="O156" s="186"/>
      <c r="P156" s="186"/>
      <c r="Q156" s="186"/>
      <c r="R156" s="186"/>
      <c r="S156" s="186"/>
      <c r="T156" s="187"/>
      <c r="AT156" s="17" t="s">
        <v>180</v>
      </c>
      <c r="AU156" s="17" t="s">
        <v>82</v>
      </c>
    </row>
    <row r="157" spans="2:65" s="1" customFormat="1" ht="6.95" customHeight="1" x14ac:dyDescent="0.2"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2"/>
    </row>
  </sheetData>
  <sheetProtection algorithmName="SHA-512" hashValue="Ry2wTIkJPF5/HlY5My6ObElsKzHVEr7lhLSwcDXZURVgDlDD92rh7aySHxRg1P4e//x15xj0NLggJWNajHSOdQ==" saltValue="7R5a3hMbSSuGoIF+QBtOSw==" spinCount="100000" sheet="1" objects="1" scenarios="1" formatColumns="0" formatRows="0" autoFilter="0"/>
  <autoFilter ref="C121:K156" xr:uid="{00000000-0009-0000-0000-00000C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H291"/>
  <sheetViews>
    <sheetView showGridLines="0" workbookViewId="0">
      <selection activeCell="D17" sqref="D17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8"/>
      <c r="C3" s="19"/>
      <c r="D3" s="19"/>
      <c r="E3" s="19"/>
      <c r="F3" s="19"/>
      <c r="G3" s="19"/>
      <c r="H3" s="20"/>
    </row>
    <row r="4" spans="2:8" ht="24.95" customHeight="1" x14ac:dyDescent="0.2">
      <c r="B4" s="20"/>
      <c r="C4" s="21" t="s">
        <v>2787</v>
      </c>
      <c r="H4" s="20"/>
    </row>
    <row r="5" spans="2:8" ht="12" customHeight="1" x14ac:dyDescent="0.2">
      <c r="B5" s="20"/>
      <c r="C5" s="24" t="s">
        <v>13</v>
      </c>
      <c r="D5" s="243" t="s">
        <v>14</v>
      </c>
      <c r="E5" s="227"/>
      <c r="F5" s="227"/>
      <c r="H5" s="20"/>
    </row>
    <row r="6" spans="2:8" ht="36.950000000000003" customHeight="1" x14ac:dyDescent="0.2">
      <c r="B6" s="20"/>
      <c r="C6" s="26" t="s">
        <v>16</v>
      </c>
      <c r="D6" s="240" t="s">
        <v>2884</v>
      </c>
      <c r="E6" s="227"/>
      <c r="F6" s="227"/>
      <c r="H6" s="20"/>
    </row>
    <row r="7" spans="2:8" ht="16.5" customHeight="1" x14ac:dyDescent="0.2">
      <c r="B7" s="20"/>
      <c r="C7" s="27" t="s">
        <v>22</v>
      </c>
      <c r="D7" s="52">
        <f>'Rekapitulace stavby'!AN8</f>
        <v>0</v>
      </c>
      <c r="H7" s="20"/>
    </row>
    <row r="8" spans="2:8" s="1" customFormat="1" ht="10.9" customHeight="1" x14ac:dyDescent="0.2">
      <c r="B8" s="32"/>
      <c r="H8" s="32"/>
    </row>
    <row r="9" spans="2:8" s="10" customFormat="1" ht="29.25" customHeight="1" x14ac:dyDescent="0.2">
      <c r="B9" s="117"/>
      <c r="C9" s="118" t="s">
        <v>56</v>
      </c>
      <c r="D9" s="119" t="s">
        <v>57</v>
      </c>
      <c r="E9" s="119" t="s">
        <v>158</v>
      </c>
      <c r="F9" s="120" t="s">
        <v>2788</v>
      </c>
      <c r="H9" s="117"/>
    </row>
    <row r="10" spans="2:8" s="1" customFormat="1" ht="26.45" customHeight="1" x14ac:dyDescent="0.2">
      <c r="B10" s="32"/>
      <c r="C10" s="197" t="s">
        <v>2789</v>
      </c>
      <c r="D10" s="197" t="s">
        <v>85</v>
      </c>
      <c r="H10" s="32"/>
    </row>
    <row r="11" spans="2:8" s="1" customFormat="1" ht="16.899999999999999" customHeight="1" x14ac:dyDescent="0.2">
      <c r="B11" s="32"/>
      <c r="C11" s="198" t="s">
        <v>120</v>
      </c>
      <c r="D11" s="199" t="s">
        <v>121</v>
      </c>
      <c r="E11" s="200" t="s">
        <v>1</v>
      </c>
      <c r="F11" s="201">
        <v>637.13400000000001</v>
      </c>
      <c r="H11" s="32"/>
    </row>
    <row r="12" spans="2:8" s="1" customFormat="1" ht="16.899999999999999" customHeight="1" x14ac:dyDescent="0.2">
      <c r="B12" s="32"/>
      <c r="C12" s="202" t="s">
        <v>1</v>
      </c>
      <c r="D12" s="202" t="s">
        <v>289</v>
      </c>
      <c r="E12" s="17" t="s">
        <v>1</v>
      </c>
      <c r="F12" s="203">
        <v>427.28</v>
      </c>
      <c r="H12" s="32"/>
    </row>
    <row r="13" spans="2:8" s="1" customFormat="1" ht="16.899999999999999" customHeight="1" x14ac:dyDescent="0.2">
      <c r="B13" s="32"/>
      <c r="C13" s="202" t="s">
        <v>1</v>
      </c>
      <c r="D13" s="202" t="s">
        <v>290</v>
      </c>
      <c r="E13" s="17" t="s">
        <v>1</v>
      </c>
      <c r="F13" s="203">
        <v>25.672999999999998</v>
      </c>
      <c r="H13" s="32"/>
    </row>
    <row r="14" spans="2:8" s="1" customFormat="1" ht="16.899999999999999" customHeight="1" x14ac:dyDescent="0.2">
      <c r="B14" s="32"/>
      <c r="C14" s="202" t="s">
        <v>1</v>
      </c>
      <c r="D14" s="202" t="s">
        <v>292</v>
      </c>
      <c r="E14" s="17" t="s">
        <v>1</v>
      </c>
      <c r="F14" s="203">
        <v>52.854999999999997</v>
      </c>
      <c r="H14" s="32"/>
    </row>
    <row r="15" spans="2:8" s="1" customFormat="1" ht="16.899999999999999" customHeight="1" x14ac:dyDescent="0.2">
      <c r="B15" s="32"/>
      <c r="C15" s="202" t="s">
        <v>1</v>
      </c>
      <c r="D15" s="202" t="s">
        <v>293</v>
      </c>
      <c r="E15" s="17" t="s">
        <v>1</v>
      </c>
      <c r="F15" s="203">
        <v>44.286000000000001</v>
      </c>
      <c r="H15" s="32"/>
    </row>
    <row r="16" spans="2:8" s="1" customFormat="1" ht="16.899999999999999" customHeight="1" x14ac:dyDescent="0.2">
      <c r="B16" s="32"/>
      <c r="C16" s="202" t="s">
        <v>1</v>
      </c>
      <c r="D16" s="202" t="s">
        <v>294</v>
      </c>
      <c r="E16" s="17" t="s">
        <v>1</v>
      </c>
      <c r="F16" s="203">
        <v>5.0579999999999998</v>
      </c>
      <c r="H16" s="32"/>
    </row>
    <row r="17" spans="2:8" s="1" customFormat="1" ht="16.899999999999999" customHeight="1" x14ac:dyDescent="0.2">
      <c r="B17" s="32"/>
      <c r="C17" s="202" t="s">
        <v>1</v>
      </c>
      <c r="D17" s="202" t="s">
        <v>295</v>
      </c>
      <c r="E17" s="17" t="s">
        <v>1</v>
      </c>
      <c r="F17" s="203">
        <v>5.0579999999999998</v>
      </c>
      <c r="H17" s="32"/>
    </row>
    <row r="18" spans="2:8" s="1" customFormat="1" ht="16.899999999999999" customHeight="1" x14ac:dyDescent="0.2">
      <c r="B18" s="32"/>
      <c r="C18" s="202" t="s">
        <v>1</v>
      </c>
      <c r="D18" s="202" t="s">
        <v>297</v>
      </c>
      <c r="E18" s="17" t="s">
        <v>1</v>
      </c>
      <c r="F18" s="203">
        <v>76.924000000000007</v>
      </c>
      <c r="H18" s="32"/>
    </row>
    <row r="19" spans="2:8" s="1" customFormat="1" ht="16.899999999999999" customHeight="1" x14ac:dyDescent="0.2">
      <c r="B19" s="32"/>
      <c r="C19" s="202" t="s">
        <v>120</v>
      </c>
      <c r="D19" s="202" t="s">
        <v>209</v>
      </c>
      <c r="E19" s="17" t="s">
        <v>1</v>
      </c>
      <c r="F19" s="203">
        <v>637.13400000000001</v>
      </c>
      <c r="H19" s="32"/>
    </row>
    <row r="20" spans="2:8" s="1" customFormat="1" ht="16.899999999999999" customHeight="1" x14ac:dyDescent="0.2">
      <c r="B20" s="32"/>
      <c r="C20" s="204" t="s">
        <v>2790</v>
      </c>
      <c r="H20" s="32"/>
    </row>
    <row r="21" spans="2:8" s="1" customFormat="1" ht="16.899999999999999" customHeight="1" x14ac:dyDescent="0.2">
      <c r="B21" s="32"/>
      <c r="C21" s="202" t="s">
        <v>285</v>
      </c>
      <c r="D21" s="202" t="s">
        <v>286</v>
      </c>
      <c r="E21" s="17" t="s">
        <v>177</v>
      </c>
      <c r="F21" s="203">
        <v>900.65</v>
      </c>
      <c r="H21" s="32"/>
    </row>
    <row r="22" spans="2:8" s="1" customFormat="1" ht="16.899999999999999" customHeight="1" x14ac:dyDescent="0.2">
      <c r="B22" s="32"/>
      <c r="C22" s="202" t="s">
        <v>175</v>
      </c>
      <c r="D22" s="202" t="s">
        <v>176</v>
      </c>
      <c r="E22" s="17" t="s">
        <v>177</v>
      </c>
      <c r="F22" s="203">
        <v>900.65</v>
      </c>
      <c r="H22" s="32"/>
    </row>
    <row r="23" spans="2:8" s="1" customFormat="1" ht="22.5" x14ac:dyDescent="0.2">
      <c r="B23" s="32"/>
      <c r="C23" s="202" t="s">
        <v>189</v>
      </c>
      <c r="D23" s="202" t="s">
        <v>190</v>
      </c>
      <c r="E23" s="17" t="s">
        <v>177</v>
      </c>
      <c r="F23" s="203">
        <v>900.65</v>
      </c>
      <c r="H23" s="32"/>
    </row>
    <row r="24" spans="2:8" s="1" customFormat="1" ht="22.5" x14ac:dyDescent="0.2">
      <c r="B24" s="32"/>
      <c r="C24" s="202" t="s">
        <v>215</v>
      </c>
      <c r="D24" s="202" t="s">
        <v>216</v>
      </c>
      <c r="E24" s="17" t="s">
        <v>177</v>
      </c>
      <c r="F24" s="203">
        <v>900.65</v>
      </c>
      <c r="H24" s="32"/>
    </row>
    <row r="25" spans="2:8" s="1" customFormat="1" ht="16.899999999999999" customHeight="1" x14ac:dyDescent="0.2">
      <c r="B25" s="32"/>
      <c r="C25" s="202" t="s">
        <v>219</v>
      </c>
      <c r="D25" s="202" t="s">
        <v>220</v>
      </c>
      <c r="E25" s="17" t="s">
        <v>221</v>
      </c>
      <c r="F25" s="203">
        <v>1801.3</v>
      </c>
      <c r="H25" s="32"/>
    </row>
    <row r="26" spans="2:8" s="1" customFormat="1" ht="16.899999999999999" customHeight="1" x14ac:dyDescent="0.2">
      <c r="B26" s="32"/>
      <c r="C26" s="202" t="s">
        <v>267</v>
      </c>
      <c r="D26" s="202" t="s">
        <v>268</v>
      </c>
      <c r="E26" s="17" t="s">
        <v>177</v>
      </c>
      <c r="F26" s="203">
        <v>900.65</v>
      </c>
      <c r="H26" s="32"/>
    </row>
    <row r="27" spans="2:8" s="1" customFormat="1" ht="16.899999999999999" customHeight="1" x14ac:dyDescent="0.2">
      <c r="B27" s="32"/>
      <c r="C27" s="202" t="s">
        <v>354</v>
      </c>
      <c r="D27" s="202" t="s">
        <v>355</v>
      </c>
      <c r="E27" s="17" t="s">
        <v>177</v>
      </c>
      <c r="F27" s="203">
        <v>637.13400000000001</v>
      </c>
      <c r="H27" s="32"/>
    </row>
    <row r="28" spans="2:8" s="1" customFormat="1" ht="16.899999999999999" customHeight="1" x14ac:dyDescent="0.2">
      <c r="B28" s="32"/>
      <c r="C28" s="202" t="s">
        <v>365</v>
      </c>
      <c r="D28" s="202" t="s">
        <v>366</v>
      </c>
      <c r="E28" s="17" t="s">
        <v>177</v>
      </c>
      <c r="F28" s="203">
        <v>1274.268</v>
      </c>
      <c r="H28" s="32"/>
    </row>
    <row r="29" spans="2:8" s="1" customFormat="1" ht="16.899999999999999" customHeight="1" x14ac:dyDescent="0.2">
      <c r="B29" s="32"/>
      <c r="C29" s="202" t="s">
        <v>375</v>
      </c>
      <c r="D29" s="202" t="s">
        <v>376</v>
      </c>
      <c r="E29" s="17" t="s">
        <v>177</v>
      </c>
      <c r="F29" s="203">
        <v>637.13400000000001</v>
      </c>
      <c r="H29" s="32"/>
    </row>
    <row r="30" spans="2:8" s="1" customFormat="1" ht="16.899999999999999" customHeight="1" x14ac:dyDescent="0.2">
      <c r="B30" s="32"/>
      <c r="C30" s="202" t="s">
        <v>392</v>
      </c>
      <c r="D30" s="202" t="s">
        <v>393</v>
      </c>
      <c r="E30" s="17" t="s">
        <v>177</v>
      </c>
      <c r="F30" s="203">
        <v>637.13400000000001</v>
      </c>
      <c r="H30" s="32"/>
    </row>
    <row r="31" spans="2:8" s="1" customFormat="1" ht="22.5" x14ac:dyDescent="0.2">
      <c r="B31" s="32"/>
      <c r="C31" s="202" t="s">
        <v>315</v>
      </c>
      <c r="D31" s="202" t="s">
        <v>316</v>
      </c>
      <c r="E31" s="17" t="s">
        <v>177</v>
      </c>
      <c r="F31" s="203">
        <v>900.65</v>
      </c>
      <c r="H31" s="32"/>
    </row>
    <row r="32" spans="2:8" s="1" customFormat="1" ht="16.899999999999999" customHeight="1" x14ac:dyDescent="0.2">
      <c r="B32" s="32"/>
      <c r="C32" s="202" t="s">
        <v>359</v>
      </c>
      <c r="D32" s="202" t="s">
        <v>360</v>
      </c>
      <c r="E32" s="17" t="s">
        <v>324</v>
      </c>
      <c r="F32" s="203">
        <v>0.223</v>
      </c>
      <c r="H32" s="32"/>
    </row>
    <row r="33" spans="2:8" s="1" customFormat="1" ht="16.899999999999999" customHeight="1" x14ac:dyDescent="0.2">
      <c r="B33" s="32"/>
      <c r="C33" s="202" t="s">
        <v>194</v>
      </c>
      <c r="D33" s="202" t="s">
        <v>195</v>
      </c>
      <c r="E33" s="17" t="s">
        <v>177</v>
      </c>
      <c r="F33" s="203">
        <v>945.68299999999999</v>
      </c>
      <c r="H33" s="32"/>
    </row>
    <row r="34" spans="2:8" s="1" customFormat="1" ht="16.899999999999999" customHeight="1" x14ac:dyDescent="0.2">
      <c r="B34" s="32"/>
      <c r="C34" s="202" t="s">
        <v>227</v>
      </c>
      <c r="D34" s="202" t="s">
        <v>228</v>
      </c>
      <c r="E34" s="17" t="s">
        <v>221</v>
      </c>
      <c r="F34" s="203">
        <v>1801.3</v>
      </c>
      <c r="H34" s="32"/>
    </row>
    <row r="35" spans="2:8" s="1" customFormat="1" ht="16.899999999999999" customHeight="1" x14ac:dyDescent="0.2">
      <c r="B35" s="32"/>
      <c r="C35" s="202" t="s">
        <v>232</v>
      </c>
      <c r="D35" s="202" t="s">
        <v>233</v>
      </c>
      <c r="E35" s="17" t="s">
        <v>221</v>
      </c>
      <c r="F35" s="203">
        <v>1801.3</v>
      </c>
      <c r="H35" s="32"/>
    </row>
    <row r="36" spans="2:8" s="1" customFormat="1" ht="22.5" x14ac:dyDescent="0.2">
      <c r="B36" s="32"/>
      <c r="C36" s="202" t="s">
        <v>370</v>
      </c>
      <c r="D36" s="202" t="s">
        <v>371</v>
      </c>
      <c r="E36" s="17" t="s">
        <v>177</v>
      </c>
      <c r="F36" s="203">
        <v>1529.1220000000001</v>
      </c>
      <c r="H36" s="32"/>
    </row>
    <row r="37" spans="2:8" s="1" customFormat="1" ht="16.899999999999999" customHeight="1" x14ac:dyDescent="0.2">
      <c r="B37" s="32"/>
      <c r="C37" s="202" t="s">
        <v>396</v>
      </c>
      <c r="D37" s="202" t="s">
        <v>397</v>
      </c>
      <c r="E37" s="17" t="s">
        <v>177</v>
      </c>
      <c r="F37" s="203">
        <v>700.84699999999998</v>
      </c>
      <c r="H37" s="32"/>
    </row>
    <row r="38" spans="2:8" s="1" customFormat="1" ht="16.899999999999999" customHeight="1" x14ac:dyDescent="0.2">
      <c r="B38" s="32"/>
      <c r="C38" s="198" t="s">
        <v>123</v>
      </c>
      <c r="D38" s="199" t="s">
        <v>124</v>
      </c>
      <c r="E38" s="200" t="s">
        <v>1</v>
      </c>
      <c r="F38" s="201">
        <v>263.51600000000002</v>
      </c>
      <c r="H38" s="32"/>
    </row>
    <row r="39" spans="2:8" s="1" customFormat="1" ht="16.899999999999999" customHeight="1" x14ac:dyDescent="0.2">
      <c r="B39" s="32"/>
      <c r="C39" s="202" t="s">
        <v>1</v>
      </c>
      <c r="D39" s="202" t="s">
        <v>299</v>
      </c>
      <c r="E39" s="17" t="s">
        <v>1</v>
      </c>
      <c r="F39" s="203">
        <v>208.29900000000001</v>
      </c>
      <c r="H39" s="32"/>
    </row>
    <row r="40" spans="2:8" s="1" customFormat="1" ht="16.899999999999999" customHeight="1" x14ac:dyDescent="0.2">
      <c r="B40" s="32"/>
      <c r="C40" s="202" t="s">
        <v>1</v>
      </c>
      <c r="D40" s="202" t="s">
        <v>300</v>
      </c>
      <c r="E40" s="17" t="s">
        <v>1</v>
      </c>
      <c r="F40" s="203">
        <v>-3.5329999999999999</v>
      </c>
      <c r="H40" s="32"/>
    </row>
    <row r="41" spans="2:8" s="1" customFormat="1" ht="16.899999999999999" customHeight="1" x14ac:dyDescent="0.2">
      <c r="B41" s="32"/>
      <c r="C41" s="202" t="s">
        <v>1</v>
      </c>
      <c r="D41" s="202" t="s">
        <v>301</v>
      </c>
      <c r="E41" s="17" t="s">
        <v>1</v>
      </c>
      <c r="F41" s="203">
        <v>-53.156999999999996</v>
      </c>
      <c r="H41" s="32"/>
    </row>
    <row r="42" spans="2:8" s="1" customFormat="1" ht="16.899999999999999" customHeight="1" x14ac:dyDescent="0.2">
      <c r="B42" s="32"/>
      <c r="C42" s="202" t="s">
        <v>1</v>
      </c>
      <c r="D42" s="202" t="s">
        <v>302</v>
      </c>
      <c r="E42" s="17" t="s">
        <v>1</v>
      </c>
      <c r="F42" s="203">
        <v>-6.7640000000000002</v>
      </c>
      <c r="H42" s="32"/>
    </row>
    <row r="43" spans="2:8" s="1" customFormat="1" ht="16.899999999999999" customHeight="1" x14ac:dyDescent="0.2">
      <c r="B43" s="32"/>
      <c r="C43" s="202" t="s">
        <v>1</v>
      </c>
      <c r="D43" s="202" t="s">
        <v>303</v>
      </c>
      <c r="E43" s="17" t="s">
        <v>1</v>
      </c>
      <c r="F43" s="203">
        <v>-5.4589999999999996</v>
      </c>
      <c r="H43" s="32"/>
    </row>
    <row r="44" spans="2:8" s="1" customFormat="1" ht="16.899999999999999" customHeight="1" x14ac:dyDescent="0.2">
      <c r="B44" s="32"/>
      <c r="C44" s="202" t="s">
        <v>1</v>
      </c>
      <c r="D44" s="202" t="s">
        <v>305</v>
      </c>
      <c r="E44" s="17" t="s">
        <v>1</v>
      </c>
      <c r="F44" s="203">
        <v>20.181000000000001</v>
      </c>
      <c r="H44" s="32"/>
    </row>
    <row r="45" spans="2:8" s="1" customFormat="1" ht="16.899999999999999" customHeight="1" x14ac:dyDescent="0.2">
      <c r="B45" s="32"/>
      <c r="C45" s="202" t="s">
        <v>1</v>
      </c>
      <c r="D45" s="202" t="s">
        <v>306</v>
      </c>
      <c r="E45" s="17" t="s">
        <v>1</v>
      </c>
      <c r="F45" s="203">
        <v>16.908999999999999</v>
      </c>
      <c r="H45" s="32"/>
    </row>
    <row r="46" spans="2:8" s="1" customFormat="1" ht="16.899999999999999" customHeight="1" x14ac:dyDescent="0.2">
      <c r="B46" s="32"/>
      <c r="C46" s="202" t="s">
        <v>1</v>
      </c>
      <c r="D46" s="202" t="s">
        <v>307</v>
      </c>
      <c r="E46" s="17" t="s">
        <v>1</v>
      </c>
      <c r="F46" s="203">
        <v>5.0579999999999998</v>
      </c>
      <c r="H46" s="32"/>
    </row>
    <row r="47" spans="2:8" s="1" customFormat="1" ht="16.899999999999999" customHeight="1" x14ac:dyDescent="0.2">
      <c r="B47" s="32"/>
      <c r="C47" s="202" t="s">
        <v>1</v>
      </c>
      <c r="D47" s="202" t="s">
        <v>308</v>
      </c>
      <c r="E47" s="17" t="s">
        <v>1</v>
      </c>
      <c r="F47" s="203">
        <v>5.0579999999999998</v>
      </c>
      <c r="H47" s="32"/>
    </row>
    <row r="48" spans="2:8" s="1" customFormat="1" ht="16.899999999999999" customHeight="1" x14ac:dyDescent="0.2">
      <c r="B48" s="32"/>
      <c r="C48" s="202" t="s">
        <v>1</v>
      </c>
      <c r="D48" s="202" t="s">
        <v>309</v>
      </c>
      <c r="E48" s="17" t="s">
        <v>1</v>
      </c>
      <c r="F48" s="203">
        <v>0</v>
      </c>
      <c r="H48" s="32"/>
    </row>
    <row r="49" spans="2:8" s="1" customFormat="1" ht="16.899999999999999" customHeight="1" x14ac:dyDescent="0.2">
      <c r="B49" s="32"/>
      <c r="C49" s="202" t="s">
        <v>1</v>
      </c>
      <c r="D49" s="202" t="s">
        <v>311</v>
      </c>
      <c r="E49" s="17" t="s">
        <v>1</v>
      </c>
      <c r="F49" s="203">
        <v>76.924000000000007</v>
      </c>
      <c r="H49" s="32"/>
    </row>
    <row r="50" spans="2:8" s="1" customFormat="1" ht="16.899999999999999" customHeight="1" x14ac:dyDescent="0.2">
      <c r="B50" s="32"/>
      <c r="C50" s="202" t="s">
        <v>123</v>
      </c>
      <c r="D50" s="202" t="s">
        <v>209</v>
      </c>
      <c r="E50" s="17" t="s">
        <v>1</v>
      </c>
      <c r="F50" s="203">
        <v>263.51600000000002</v>
      </c>
      <c r="H50" s="32"/>
    </row>
    <row r="51" spans="2:8" s="1" customFormat="1" ht="16.899999999999999" customHeight="1" x14ac:dyDescent="0.2">
      <c r="B51" s="32"/>
      <c r="C51" s="204" t="s">
        <v>2790</v>
      </c>
      <c r="H51" s="32"/>
    </row>
    <row r="52" spans="2:8" s="1" customFormat="1" ht="16.899999999999999" customHeight="1" x14ac:dyDescent="0.2">
      <c r="B52" s="32"/>
      <c r="C52" s="202" t="s">
        <v>285</v>
      </c>
      <c r="D52" s="202" t="s">
        <v>286</v>
      </c>
      <c r="E52" s="17" t="s">
        <v>177</v>
      </c>
      <c r="F52" s="203">
        <v>900.65</v>
      </c>
      <c r="H52" s="32"/>
    </row>
    <row r="53" spans="2:8" s="1" customFormat="1" ht="16.899999999999999" customHeight="1" x14ac:dyDescent="0.2">
      <c r="B53" s="32"/>
      <c r="C53" s="202" t="s">
        <v>175</v>
      </c>
      <c r="D53" s="202" t="s">
        <v>176</v>
      </c>
      <c r="E53" s="17" t="s">
        <v>177</v>
      </c>
      <c r="F53" s="203">
        <v>900.65</v>
      </c>
      <c r="H53" s="32"/>
    </row>
    <row r="54" spans="2:8" s="1" customFormat="1" ht="16.899999999999999" customHeight="1" x14ac:dyDescent="0.2">
      <c r="B54" s="32"/>
      <c r="C54" s="202" t="s">
        <v>184</v>
      </c>
      <c r="D54" s="202" t="s">
        <v>185</v>
      </c>
      <c r="E54" s="17" t="s">
        <v>177</v>
      </c>
      <c r="F54" s="203">
        <v>344.101</v>
      </c>
      <c r="H54" s="32"/>
    </row>
    <row r="55" spans="2:8" s="1" customFormat="1" ht="22.5" x14ac:dyDescent="0.2">
      <c r="B55" s="32"/>
      <c r="C55" s="202" t="s">
        <v>189</v>
      </c>
      <c r="D55" s="202" t="s">
        <v>190</v>
      </c>
      <c r="E55" s="17" t="s">
        <v>177</v>
      </c>
      <c r="F55" s="203">
        <v>900.65</v>
      </c>
      <c r="H55" s="32"/>
    </row>
    <row r="56" spans="2:8" s="1" customFormat="1" ht="22.5" x14ac:dyDescent="0.2">
      <c r="B56" s="32"/>
      <c r="C56" s="202" t="s">
        <v>215</v>
      </c>
      <c r="D56" s="202" t="s">
        <v>216</v>
      </c>
      <c r="E56" s="17" t="s">
        <v>177</v>
      </c>
      <c r="F56" s="203">
        <v>900.65</v>
      </c>
      <c r="H56" s="32"/>
    </row>
    <row r="57" spans="2:8" s="1" customFormat="1" ht="16.899999999999999" customHeight="1" x14ac:dyDescent="0.2">
      <c r="B57" s="32"/>
      <c r="C57" s="202" t="s">
        <v>219</v>
      </c>
      <c r="D57" s="202" t="s">
        <v>220</v>
      </c>
      <c r="E57" s="17" t="s">
        <v>221</v>
      </c>
      <c r="F57" s="203">
        <v>1801.3</v>
      </c>
      <c r="H57" s="32"/>
    </row>
    <row r="58" spans="2:8" s="1" customFormat="1" ht="16.899999999999999" customHeight="1" x14ac:dyDescent="0.2">
      <c r="B58" s="32"/>
      <c r="C58" s="202" t="s">
        <v>267</v>
      </c>
      <c r="D58" s="202" t="s">
        <v>268</v>
      </c>
      <c r="E58" s="17" t="s">
        <v>177</v>
      </c>
      <c r="F58" s="203">
        <v>900.65</v>
      </c>
      <c r="H58" s="32"/>
    </row>
    <row r="59" spans="2:8" s="1" customFormat="1" ht="16.899999999999999" customHeight="1" x14ac:dyDescent="0.2">
      <c r="B59" s="32"/>
      <c r="C59" s="202" t="s">
        <v>272</v>
      </c>
      <c r="D59" s="202" t="s">
        <v>273</v>
      </c>
      <c r="E59" s="17" t="s">
        <v>177</v>
      </c>
      <c r="F59" s="203">
        <v>344.101</v>
      </c>
      <c r="H59" s="32"/>
    </row>
    <row r="60" spans="2:8" s="1" customFormat="1" ht="22.5" x14ac:dyDescent="0.2">
      <c r="B60" s="32"/>
      <c r="C60" s="202" t="s">
        <v>315</v>
      </c>
      <c r="D60" s="202" t="s">
        <v>316</v>
      </c>
      <c r="E60" s="17" t="s">
        <v>177</v>
      </c>
      <c r="F60" s="203">
        <v>900.65</v>
      </c>
      <c r="H60" s="32"/>
    </row>
    <row r="61" spans="2:8" s="1" customFormat="1" ht="16.899999999999999" customHeight="1" x14ac:dyDescent="0.2">
      <c r="B61" s="32"/>
      <c r="C61" s="202" t="s">
        <v>194</v>
      </c>
      <c r="D61" s="202" t="s">
        <v>195</v>
      </c>
      <c r="E61" s="17" t="s">
        <v>177</v>
      </c>
      <c r="F61" s="203">
        <v>945.68299999999999</v>
      </c>
      <c r="H61" s="32"/>
    </row>
    <row r="62" spans="2:8" s="1" customFormat="1" ht="16.899999999999999" customHeight="1" x14ac:dyDescent="0.2">
      <c r="B62" s="32"/>
      <c r="C62" s="202" t="s">
        <v>227</v>
      </c>
      <c r="D62" s="202" t="s">
        <v>228</v>
      </c>
      <c r="E62" s="17" t="s">
        <v>221</v>
      </c>
      <c r="F62" s="203">
        <v>1801.3</v>
      </c>
      <c r="H62" s="32"/>
    </row>
    <row r="63" spans="2:8" s="1" customFormat="1" ht="16.899999999999999" customHeight="1" x14ac:dyDescent="0.2">
      <c r="B63" s="32"/>
      <c r="C63" s="202" t="s">
        <v>232</v>
      </c>
      <c r="D63" s="202" t="s">
        <v>233</v>
      </c>
      <c r="E63" s="17" t="s">
        <v>221</v>
      </c>
      <c r="F63" s="203">
        <v>1801.3</v>
      </c>
      <c r="H63" s="32"/>
    </row>
    <row r="64" spans="2:8" s="1" customFormat="1" ht="16.899999999999999" customHeight="1" x14ac:dyDescent="0.2">
      <c r="B64" s="32"/>
      <c r="C64" s="198" t="s">
        <v>127</v>
      </c>
      <c r="D64" s="199" t="s">
        <v>128</v>
      </c>
      <c r="E64" s="200" t="s">
        <v>1</v>
      </c>
      <c r="F64" s="201">
        <v>268.61500000000001</v>
      </c>
      <c r="H64" s="32"/>
    </row>
    <row r="65" spans="2:8" s="1" customFormat="1" ht="16.899999999999999" customHeight="1" x14ac:dyDescent="0.2">
      <c r="B65" s="32"/>
      <c r="C65" s="202" t="s">
        <v>1</v>
      </c>
      <c r="D65" s="202" t="s">
        <v>205</v>
      </c>
      <c r="E65" s="17" t="s">
        <v>1</v>
      </c>
      <c r="F65" s="203">
        <v>6.335</v>
      </c>
      <c r="H65" s="32"/>
    </row>
    <row r="66" spans="2:8" s="1" customFormat="1" ht="16.899999999999999" customHeight="1" x14ac:dyDescent="0.2">
      <c r="B66" s="32"/>
      <c r="C66" s="202" t="s">
        <v>1</v>
      </c>
      <c r="D66" s="202" t="s">
        <v>206</v>
      </c>
      <c r="E66" s="17" t="s">
        <v>1</v>
      </c>
      <c r="F66" s="203">
        <v>212.68</v>
      </c>
      <c r="H66" s="32"/>
    </row>
    <row r="67" spans="2:8" s="1" customFormat="1" ht="16.899999999999999" customHeight="1" x14ac:dyDescent="0.2">
      <c r="B67" s="32"/>
      <c r="C67" s="202" t="s">
        <v>1</v>
      </c>
      <c r="D67" s="202" t="s">
        <v>207</v>
      </c>
      <c r="E67" s="17" t="s">
        <v>1</v>
      </c>
      <c r="F67" s="203">
        <v>28.35</v>
      </c>
      <c r="H67" s="32"/>
    </row>
    <row r="68" spans="2:8" s="1" customFormat="1" ht="16.899999999999999" customHeight="1" x14ac:dyDescent="0.2">
      <c r="B68" s="32"/>
      <c r="C68" s="202" t="s">
        <v>1</v>
      </c>
      <c r="D68" s="202" t="s">
        <v>208</v>
      </c>
      <c r="E68" s="17" t="s">
        <v>1</v>
      </c>
      <c r="F68" s="203">
        <v>21.25</v>
      </c>
      <c r="H68" s="32"/>
    </row>
    <row r="69" spans="2:8" s="1" customFormat="1" ht="16.899999999999999" customHeight="1" x14ac:dyDescent="0.2">
      <c r="B69" s="32"/>
      <c r="C69" s="202" t="s">
        <v>127</v>
      </c>
      <c r="D69" s="202" t="s">
        <v>209</v>
      </c>
      <c r="E69" s="17" t="s">
        <v>1</v>
      </c>
      <c r="F69" s="203">
        <v>268.61500000000001</v>
      </c>
      <c r="H69" s="32"/>
    </row>
    <row r="70" spans="2:8" s="1" customFormat="1" ht="16.899999999999999" customHeight="1" x14ac:dyDescent="0.2">
      <c r="B70" s="32"/>
      <c r="C70" s="204" t="s">
        <v>2790</v>
      </c>
      <c r="H70" s="32"/>
    </row>
    <row r="71" spans="2:8" s="1" customFormat="1" ht="22.5" x14ac:dyDescent="0.2">
      <c r="B71" s="32"/>
      <c r="C71" s="202" t="s">
        <v>200</v>
      </c>
      <c r="D71" s="202" t="s">
        <v>201</v>
      </c>
      <c r="E71" s="17" t="s">
        <v>202</v>
      </c>
      <c r="F71" s="203">
        <v>268.61500000000001</v>
      </c>
      <c r="H71" s="32"/>
    </row>
    <row r="72" spans="2:8" s="1" customFormat="1" ht="16.899999999999999" customHeight="1" x14ac:dyDescent="0.2">
      <c r="B72" s="32"/>
      <c r="C72" s="202" t="s">
        <v>184</v>
      </c>
      <c r="D72" s="202" t="s">
        <v>185</v>
      </c>
      <c r="E72" s="17" t="s">
        <v>177</v>
      </c>
      <c r="F72" s="203">
        <v>344.101</v>
      </c>
      <c r="H72" s="32"/>
    </row>
    <row r="73" spans="2:8" s="1" customFormat="1" ht="16.899999999999999" customHeight="1" x14ac:dyDescent="0.2">
      <c r="B73" s="32"/>
      <c r="C73" s="202" t="s">
        <v>272</v>
      </c>
      <c r="D73" s="202" t="s">
        <v>273</v>
      </c>
      <c r="E73" s="17" t="s">
        <v>177</v>
      </c>
      <c r="F73" s="203">
        <v>344.101</v>
      </c>
      <c r="H73" s="32"/>
    </row>
    <row r="74" spans="2:8" s="1" customFormat="1" ht="16.899999999999999" customHeight="1" x14ac:dyDescent="0.2">
      <c r="B74" s="32"/>
      <c r="C74" s="202" t="s">
        <v>210</v>
      </c>
      <c r="D74" s="202" t="s">
        <v>211</v>
      </c>
      <c r="E74" s="17" t="s">
        <v>177</v>
      </c>
      <c r="F74" s="203">
        <v>88.643000000000001</v>
      </c>
      <c r="H74" s="32"/>
    </row>
    <row r="75" spans="2:8" s="1" customFormat="1" ht="16.899999999999999" customHeight="1" x14ac:dyDescent="0.2">
      <c r="B75" s="32"/>
      <c r="C75" s="198" t="s">
        <v>130</v>
      </c>
      <c r="D75" s="199" t="s">
        <v>131</v>
      </c>
      <c r="E75" s="200" t="s">
        <v>1</v>
      </c>
      <c r="F75" s="201">
        <v>33</v>
      </c>
      <c r="H75" s="32"/>
    </row>
    <row r="76" spans="2:8" s="1" customFormat="1" ht="16.899999999999999" customHeight="1" x14ac:dyDescent="0.2">
      <c r="B76" s="32"/>
      <c r="C76" s="202" t="s">
        <v>1</v>
      </c>
      <c r="D76" s="202" t="s">
        <v>240</v>
      </c>
      <c r="E76" s="17" t="s">
        <v>1</v>
      </c>
      <c r="F76" s="203">
        <v>27</v>
      </c>
      <c r="H76" s="32"/>
    </row>
    <row r="77" spans="2:8" s="1" customFormat="1" ht="16.899999999999999" customHeight="1" x14ac:dyDescent="0.2">
      <c r="B77" s="32"/>
      <c r="C77" s="202" t="s">
        <v>1</v>
      </c>
      <c r="D77" s="202" t="s">
        <v>241</v>
      </c>
      <c r="E77" s="17" t="s">
        <v>1</v>
      </c>
      <c r="F77" s="203">
        <v>6</v>
      </c>
      <c r="H77" s="32"/>
    </row>
    <row r="78" spans="2:8" s="1" customFormat="1" ht="16.899999999999999" customHeight="1" x14ac:dyDescent="0.2">
      <c r="B78" s="32"/>
      <c r="C78" s="202" t="s">
        <v>130</v>
      </c>
      <c r="D78" s="202" t="s">
        <v>242</v>
      </c>
      <c r="E78" s="17" t="s">
        <v>1</v>
      </c>
      <c r="F78" s="203">
        <v>33</v>
      </c>
      <c r="H78" s="32"/>
    </row>
    <row r="79" spans="2:8" s="1" customFormat="1" ht="16.899999999999999" customHeight="1" x14ac:dyDescent="0.2">
      <c r="B79" s="32"/>
      <c r="C79" s="204" t="s">
        <v>2790</v>
      </c>
      <c r="H79" s="32"/>
    </row>
    <row r="80" spans="2:8" s="1" customFormat="1" ht="16.899999999999999" customHeight="1" x14ac:dyDescent="0.2">
      <c r="B80" s="32"/>
      <c r="C80" s="202" t="s">
        <v>236</v>
      </c>
      <c r="D80" s="202" t="s">
        <v>237</v>
      </c>
      <c r="E80" s="17" t="s">
        <v>202</v>
      </c>
      <c r="F80" s="203">
        <v>301.61500000000001</v>
      </c>
      <c r="H80" s="32"/>
    </row>
    <row r="81" spans="2:8" s="1" customFormat="1" ht="16.899999999999999" customHeight="1" x14ac:dyDescent="0.2">
      <c r="B81" s="32"/>
      <c r="C81" s="202" t="s">
        <v>252</v>
      </c>
      <c r="D81" s="202" t="s">
        <v>253</v>
      </c>
      <c r="E81" s="17" t="s">
        <v>202</v>
      </c>
      <c r="F81" s="203">
        <v>34.65</v>
      </c>
      <c r="H81" s="32"/>
    </row>
    <row r="82" spans="2:8" s="1" customFormat="1" ht="16.899999999999999" customHeight="1" x14ac:dyDescent="0.2">
      <c r="B82" s="32"/>
      <c r="C82" s="198" t="s">
        <v>133</v>
      </c>
      <c r="D82" s="199" t="s">
        <v>134</v>
      </c>
      <c r="E82" s="200" t="s">
        <v>1</v>
      </c>
      <c r="F82" s="201">
        <v>192.45500000000001</v>
      </c>
      <c r="H82" s="32"/>
    </row>
    <row r="83" spans="2:8" s="1" customFormat="1" ht="16.899999999999999" customHeight="1" x14ac:dyDescent="0.2">
      <c r="B83" s="32"/>
      <c r="C83" s="202" t="s">
        <v>1</v>
      </c>
      <c r="D83" s="202" t="s">
        <v>205</v>
      </c>
      <c r="E83" s="17" t="s">
        <v>1</v>
      </c>
      <c r="F83" s="203">
        <v>6.335</v>
      </c>
      <c r="H83" s="32"/>
    </row>
    <row r="84" spans="2:8" s="1" customFormat="1" ht="16.899999999999999" customHeight="1" x14ac:dyDescent="0.2">
      <c r="B84" s="32"/>
      <c r="C84" s="202" t="s">
        <v>1</v>
      </c>
      <c r="D84" s="202" t="s">
        <v>243</v>
      </c>
      <c r="E84" s="17" t="s">
        <v>1</v>
      </c>
      <c r="F84" s="203">
        <v>151.58000000000001</v>
      </c>
      <c r="H84" s="32"/>
    </row>
    <row r="85" spans="2:8" s="1" customFormat="1" ht="16.899999999999999" customHeight="1" x14ac:dyDescent="0.2">
      <c r="B85" s="32"/>
      <c r="C85" s="202" t="s">
        <v>1</v>
      </c>
      <c r="D85" s="202" t="s">
        <v>244</v>
      </c>
      <c r="E85" s="17" t="s">
        <v>1</v>
      </c>
      <c r="F85" s="203">
        <v>19.565000000000001</v>
      </c>
      <c r="H85" s="32"/>
    </row>
    <row r="86" spans="2:8" s="1" customFormat="1" ht="16.899999999999999" customHeight="1" x14ac:dyDescent="0.2">
      <c r="B86" s="32"/>
      <c r="C86" s="202" t="s">
        <v>1</v>
      </c>
      <c r="D86" s="202" t="s">
        <v>245</v>
      </c>
      <c r="E86" s="17" t="s">
        <v>1</v>
      </c>
      <c r="F86" s="203">
        <v>14.975</v>
      </c>
      <c r="H86" s="32"/>
    </row>
    <row r="87" spans="2:8" s="1" customFormat="1" ht="16.899999999999999" customHeight="1" x14ac:dyDescent="0.2">
      <c r="B87" s="32"/>
      <c r="C87" s="202" t="s">
        <v>133</v>
      </c>
      <c r="D87" s="202" t="s">
        <v>246</v>
      </c>
      <c r="E87" s="17" t="s">
        <v>1</v>
      </c>
      <c r="F87" s="203">
        <v>192.45500000000001</v>
      </c>
      <c r="H87" s="32"/>
    </row>
    <row r="88" spans="2:8" s="1" customFormat="1" ht="16.899999999999999" customHeight="1" x14ac:dyDescent="0.2">
      <c r="B88" s="32"/>
      <c r="C88" s="204" t="s">
        <v>2790</v>
      </c>
      <c r="H88" s="32"/>
    </row>
    <row r="89" spans="2:8" s="1" customFormat="1" ht="16.899999999999999" customHeight="1" x14ac:dyDescent="0.2">
      <c r="B89" s="32"/>
      <c r="C89" s="202" t="s">
        <v>236</v>
      </c>
      <c r="D89" s="202" t="s">
        <v>237</v>
      </c>
      <c r="E89" s="17" t="s">
        <v>202</v>
      </c>
      <c r="F89" s="203">
        <v>301.61500000000001</v>
      </c>
      <c r="H89" s="32"/>
    </row>
    <row r="90" spans="2:8" s="1" customFormat="1" ht="16.899999999999999" customHeight="1" x14ac:dyDescent="0.2">
      <c r="B90" s="32"/>
      <c r="C90" s="202" t="s">
        <v>258</v>
      </c>
      <c r="D90" s="202" t="s">
        <v>259</v>
      </c>
      <c r="E90" s="17" t="s">
        <v>202</v>
      </c>
      <c r="F90" s="203">
        <v>202.078</v>
      </c>
      <c r="H90" s="32"/>
    </row>
    <row r="91" spans="2:8" s="1" customFormat="1" ht="16.899999999999999" customHeight="1" x14ac:dyDescent="0.2">
      <c r="B91" s="32"/>
      <c r="C91" s="198" t="s">
        <v>136</v>
      </c>
      <c r="D91" s="199" t="s">
        <v>137</v>
      </c>
      <c r="E91" s="200" t="s">
        <v>1</v>
      </c>
      <c r="F91" s="201">
        <v>76.16</v>
      </c>
      <c r="H91" s="32"/>
    </row>
    <row r="92" spans="2:8" s="1" customFormat="1" ht="16.899999999999999" customHeight="1" x14ac:dyDescent="0.2">
      <c r="B92" s="32"/>
      <c r="C92" s="202" t="s">
        <v>1</v>
      </c>
      <c r="D92" s="202" t="s">
        <v>247</v>
      </c>
      <c r="E92" s="17" t="s">
        <v>1</v>
      </c>
      <c r="F92" s="203">
        <v>61.1</v>
      </c>
      <c r="H92" s="32"/>
    </row>
    <row r="93" spans="2:8" s="1" customFormat="1" ht="16.899999999999999" customHeight="1" x14ac:dyDescent="0.2">
      <c r="B93" s="32"/>
      <c r="C93" s="202" t="s">
        <v>1</v>
      </c>
      <c r="D93" s="202" t="s">
        <v>248</v>
      </c>
      <c r="E93" s="17" t="s">
        <v>1</v>
      </c>
      <c r="F93" s="203">
        <v>8.7850000000000001</v>
      </c>
      <c r="H93" s="32"/>
    </row>
    <row r="94" spans="2:8" s="1" customFormat="1" ht="16.899999999999999" customHeight="1" x14ac:dyDescent="0.2">
      <c r="B94" s="32"/>
      <c r="C94" s="202" t="s">
        <v>1</v>
      </c>
      <c r="D94" s="202" t="s">
        <v>249</v>
      </c>
      <c r="E94" s="17" t="s">
        <v>1</v>
      </c>
      <c r="F94" s="203">
        <v>6.2750000000000004</v>
      </c>
      <c r="H94" s="32"/>
    </row>
    <row r="95" spans="2:8" s="1" customFormat="1" ht="16.899999999999999" customHeight="1" x14ac:dyDescent="0.2">
      <c r="B95" s="32"/>
      <c r="C95" s="202" t="s">
        <v>136</v>
      </c>
      <c r="D95" s="202" t="s">
        <v>250</v>
      </c>
      <c r="E95" s="17" t="s">
        <v>1</v>
      </c>
      <c r="F95" s="203">
        <v>76.16</v>
      </c>
      <c r="H95" s="32"/>
    </row>
    <row r="96" spans="2:8" s="1" customFormat="1" ht="16.899999999999999" customHeight="1" x14ac:dyDescent="0.2">
      <c r="B96" s="32"/>
      <c r="C96" s="204" t="s">
        <v>2790</v>
      </c>
      <c r="H96" s="32"/>
    </row>
    <row r="97" spans="2:8" s="1" customFormat="1" ht="16.899999999999999" customHeight="1" x14ac:dyDescent="0.2">
      <c r="B97" s="32"/>
      <c r="C97" s="202" t="s">
        <v>236</v>
      </c>
      <c r="D97" s="202" t="s">
        <v>237</v>
      </c>
      <c r="E97" s="17" t="s">
        <v>202</v>
      </c>
      <c r="F97" s="203">
        <v>301.61500000000001</v>
      </c>
      <c r="H97" s="32"/>
    </row>
    <row r="98" spans="2:8" s="1" customFormat="1" ht="16.899999999999999" customHeight="1" x14ac:dyDescent="0.2">
      <c r="B98" s="32"/>
      <c r="C98" s="202" t="s">
        <v>263</v>
      </c>
      <c r="D98" s="202" t="s">
        <v>264</v>
      </c>
      <c r="E98" s="17" t="s">
        <v>202</v>
      </c>
      <c r="F98" s="203">
        <v>79.968000000000004</v>
      </c>
      <c r="H98" s="32"/>
    </row>
    <row r="99" spans="2:8" s="1" customFormat="1" ht="26.45" customHeight="1" x14ac:dyDescent="0.2">
      <c r="B99" s="32"/>
      <c r="C99" s="197" t="s">
        <v>2791</v>
      </c>
      <c r="D99" s="197" t="s">
        <v>89</v>
      </c>
      <c r="H99" s="32"/>
    </row>
    <row r="100" spans="2:8" s="1" customFormat="1" ht="16.899999999999999" customHeight="1" x14ac:dyDescent="0.2">
      <c r="B100" s="32"/>
      <c r="C100" s="198" t="s">
        <v>419</v>
      </c>
      <c r="D100" s="199" t="s">
        <v>420</v>
      </c>
      <c r="E100" s="200" t="s">
        <v>1</v>
      </c>
      <c r="F100" s="201">
        <v>298.84500000000003</v>
      </c>
      <c r="H100" s="32"/>
    </row>
    <row r="101" spans="2:8" s="1" customFormat="1" ht="16.899999999999999" customHeight="1" x14ac:dyDescent="0.2">
      <c r="B101" s="32"/>
      <c r="C101" s="202" t="s">
        <v>1</v>
      </c>
      <c r="D101" s="202" t="s">
        <v>436</v>
      </c>
      <c r="E101" s="17" t="s">
        <v>1</v>
      </c>
      <c r="F101" s="203">
        <v>109.8</v>
      </c>
      <c r="H101" s="32"/>
    </row>
    <row r="102" spans="2:8" s="1" customFormat="1" ht="22.5" x14ac:dyDescent="0.2">
      <c r="B102" s="32"/>
      <c r="C102" s="202" t="s">
        <v>1</v>
      </c>
      <c r="D102" s="202" t="s">
        <v>437</v>
      </c>
      <c r="E102" s="17" t="s">
        <v>1</v>
      </c>
      <c r="F102" s="203">
        <v>98.864999999999995</v>
      </c>
      <c r="H102" s="32"/>
    </row>
    <row r="103" spans="2:8" s="1" customFormat="1" ht="16.899999999999999" customHeight="1" x14ac:dyDescent="0.2">
      <c r="B103" s="32"/>
      <c r="C103" s="202" t="s">
        <v>1</v>
      </c>
      <c r="D103" s="202" t="s">
        <v>438</v>
      </c>
      <c r="E103" s="17" t="s">
        <v>1</v>
      </c>
      <c r="F103" s="203">
        <v>13.15</v>
      </c>
      <c r="H103" s="32"/>
    </row>
    <row r="104" spans="2:8" s="1" customFormat="1" ht="16.899999999999999" customHeight="1" x14ac:dyDescent="0.2">
      <c r="B104" s="32"/>
      <c r="C104" s="202" t="s">
        <v>1</v>
      </c>
      <c r="D104" s="202" t="s">
        <v>439</v>
      </c>
      <c r="E104" s="17" t="s">
        <v>1</v>
      </c>
      <c r="F104" s="203">
        <v>7</v>
      </c>
      <c r="H104" s="32"/>
    </row>
    <row r="105" spans="2:8" s="1" customFormat="1" ht="16.899999999999999" customHeight="1" x14ac:dyDescent="0.2">
      <c r="B105" s="32"/>
      <c r="C105" s="202" t="s">
        <v>1</v>
      </c>
      <c r="D105" s="202" t="s">
        <v>440</v>
      </c>
      <c r="E105" s="17" t="s">
        <v>1</v>
      </c>
      <c r="F105" s="203">
        <v>30.68</v>
      </c>
      <c r="H105" s="32"/>
    </row>
    <row r="106" spans="2:8" s="1" customFormat="1" ht="16.899999999999999" customHeight="1" x14ac:dyDescent="0.2">
      <c r="B106" s="32"/>
      <c r="C106" s="202" t="s">
        <v>1</v>
      </c>
      <c r="D106" s="202" t="s">
        <v>441</v>
      </c>
      <c r="E106" s="17" t="s">
        <v>1</v>
      </c>
      <c r="F106" s="203">
        <v>39.35</v>
      </c>
      <c r="H106" s="32"/>
    </row>
    <row r="107" spans="2:8" s="1" customFormat="1" ht="16.899999999999999" customHeight="1" x14ac:dyDescent="0.2">
      <c r="B107" s="32"/>
      <c r="C107" s="202" t="s">
        <v>419</v>
      </c>
      <c r="D107" s="202" t="s">
        <v>183</v>
      </c>
      <c r="E107" s="17" t="s">
        <v>1</v>
      </c>
      <c r="F107" s="203">
        <v>298.84500000000003</v>
      </c>
      <c r="H107" s="32"/>
    </row>
    <row r="108" spans="2:8" s="1" customFormat="1" ht="16.899999999999999" customHeight="1" x14ac:dyDescent="0.2">
      <c r="B108" s="32"/>
      <c r="C108" s="204" t="s">
        <v>2790</v>
      </c>
      <c r="H108" s="32"/>
    </row>
    <row r="109" spans="2:8" s="1" customFormat="1" ht="16.899999999999999" customHeight="1" x14ac:dyDescent="0.2">
      <c r="B109" s="32"/>
      <c r="C109" s="202" t="s">
        <v>432</v>
      </c>
      <c r="D109" s="202" t="s">
        <v>433</v>
      </c>
      <c r="E109" s="17" t="s">
        <v>177</v>
      </c>
      <c r="F109" s="203">
        <v>298.84500000000003</v>
      </c>
      <c r="H109" s="32"/>
    </row>
    <row r="110" spans="2:8" s="1" customFormat="1" ht="16.899999999999999" customHeight="1" x14ac:dyDescent="0.2">
      <c r="B110" s="32"/>
      <c r="C110" s="202" t="s">
        <v>442</v>
      </c>
      <c r="D110" s="202" t="s">
        <v>443</v>
      </c>
      <c r="E110" s="17" t="s">
        <v>177</v>
      </c>
      <c r="F110" s="203">
        <v>298.84500000000003</v>
      </c>
      <c r="H110" s="32"/>
    </row>
    <row r="111" spans="2:8" s="1" customFormat="1" ht="16.899999999999999" customHeight="1" x14ac:dyDescent="0.2">
      <c r="B111" s="32"/>
      <c r="C111" s="202" t="s">
        <v>446</v>
      </c>
      <c r="D111" s="202" t="s">
        <v>447</v>
      </c>
      <c r="E111" s="17" t="s">
        <v>177</v>
      </c>
      <c r="F111" s="203">
        <v>298.84500000000003</v>
      </c>
      <c r="H111" s="32"/>
    </row>
    <row r="112" spans="2:8" s="1" customFormat="1" ht="22.5" x14ac:dyDescent="0.2">
      <c r="B112" s="32"/>
      <c r="C112" s="202" t="s">
        <v>450</v>
      </c>
      <c r="D112" s="202" t="s">
        <v>451</v>
      </c>
      <c r="E112" s="17" t="s">
        <v>177</v>
      </c>
      <c r="F112" s="203">
        <v>298.84500000000003</v>
      </c>
      <c r="H112" s="32"/>
    </row>
    <row r="113" spans="2:8" s="1" customFormat="1" ht="16.899999999999999" customHeight="1" x14ac:dyDescent="0.2">
      <c r="B113" s="32"/>
      <c r="C113" s="202" t="s">
        <v>454</v>
      </c>
      <c r="D113" s="202" t="s">
        <v>455</v>
      </c>
      <c r="E113" s="17" t="s">
        <v>177</v>
      </c>
      <c r="F113" s="203">
        <v>298.84500000000003</v>
      </c>
      <c r="H113" s="32"/>
    </row>
    <row r="114" spans="2:8" s="1" customFormat="1" ht="22.5" x14ac:dyDescent="0.2">
      <c r="B114" s="32"/>
      <c r="C114" s="202" t="s">
        <v>473</v>
      </c>
      <c r="D114" s="202" t="s">
        <v>474</v>
      </c>
      <c r="E114" s="17" t="s">
        <v>177</v>
      </c>
      <c r="F114" s="203">
        <v>298.84500000000003</v>
      </c>
      <c r="H114" s="32"/>
    </row>
    <row r="115" spans="2:8" s="1" customFormat="1" ht="16.899999999999999" customHeight="1" x14ac:dyDescent="0.2">
      <c r="B115" s="32"/>
      <c r="C115" s="198" t="s">
        <v>422</v>
      </c>
      <c r="D115" s="199" t="s">
        <v>423</v>
      </c>
      <c r="E115" s="200" t="s">
        <v>1</v>
      </c>
      <c r="F115" s="201">
        <v>395.54199999999997</v>
      </c>
      <c r="H115" s="32"/>
    </row>
    <row r="116" spans="2:8" s="1" customFormat="1" ht="16.899999999999999" customHeight="1" x14ac:dyDescent="0.2">
      <c r="B116" s="32"/>
      <c r="C116" s="202" t="s">
        <v>1</v>
      </c>
      <c r="D116" s="202" t="s">
        <v>626</v>
      </c>
      <c r="E116" s="17" t="s">
        <v>1</v>
      </c>
      <c r="F116" s="203">
        <v>122</v>
      </c>
      <c r="H116" s="32"/>
    </row>
    <row r="117" spans="2:8" s="1" customFormat="1" ht="22.5" x14ac:dyDescent="0.2">
      <c r="B117" s="32"/>
      <c r="C117" s="202" t="s">
        <v>1</v>
      </c>
      <c r="D117" s="202" t="s">
        <v>627</v>
      </c>
      <c r="E117" s="17" t="s">
        <v>1</v>
      </c>
      <c r="F117" s="203">
        <v>150.22</v>
      </c>
      <c r="H117" s="32"/>
    </row>
    <row r="118" spans="2:8" s="1" customFormat="1" ht="16.899999999999999" customHeight="1" x14ac:dyDescent="0.2">
      <c r="B118" s="32"/>
      <c r="C118" s="202" t="s">
        <v>1</v>
      </c>
      <c r="D118" s="202" t="s">
        <v>628</v>
      </c>
      <c r="E118" s="17" t="s">
        <v>1</v>
      </c>
      <c r="F118" s="203">
        <v>17.983000000000001</v>
      </c>
      <c r="H118" s="32"/>
    </row>
    <row r="119" spans="2:8" s="1" customFormat="1" ht="16.899999999999999" customHeight="1" x14ac:dyDescent="0.2">
      <c r="B119" s="32"/>
      <c r="C119" s="202" t="s">
        <v>1</v>
      </c>
      <c r="D119" s="202" t="s">
        <v>629</v>
      </c>
      <c r="E119" s="17" t="s">
        <v>1</v>
      </c>
      <c r="F119" s="203">
        <v>9.5730000000000004</v>
      </c>
      <c r="H119" s="32"/>
    </row>
    <row r="120" spans="2:8" s="1" customFormat="1" ht="16.899999999999999" customHeight="1" x14ac:dyDescent="0.2">
      <c r="B120" s="32"/>
      <c r="C120" s="202" t="s">
        <v>1</v>
      </c>
      <c r="D120" s="202" t="s">
        <v>630</v>
      </c>
      <c r="E120" s="17" t="s">
        <v>1</v>
      </c>
      <c r="F120" s="203">
        <v>41.954999999999998</v>
      </c>
      <c r="H120" s="32"/>
    </row>
    <row r="121" spans="2:8" s="1" customFormat="1" ht="16.899999999999999" customHeight="1" x14ac:dyDescent="0.2">
      <c r="B121" s="32"/>
      <c r="C121" s="202" t="s">
        <v>1</v>
      </c>
      <c r="D121" s="202" t="s">
        <v>631</v>
      </c>
      <c r="E121" s="17" t="s">
        <v>1</v>
      </c>
      <c r="F121" s="203">
        <v>53.811</v>
      </c>
      <c r="H121" s="32"/>
    </row>
    <row r="122" spans="2:8" s="1" customFormat="1" ht="16.899999999999999" customHeight="1" x14ac:dyDescent="0.2">
      <c r="B122" s="32"/>
      <c r="C122" s="202" t="s">
        <v>422</v>
      </c>
      <c r="D122" s="202" t="s">
        <v>183</v>
      </c>
      <c r="E122" s="17" t="s">
        <v>1</v>
      </c>
      <c r="F122" s="203">
        <v>395.54199999999997</v>
      </c>
      <c r="H122" s="32"/>
    </row>
    <row r="123" spans="2:8" s="1" customFormat="1" ht="16.899999999999999" customHeight="1" x14ac:dyDescent="0.2">
      <c r="B123" s="32"/>
      <c r="C123" s="204" t="s">
        <v>2790</v>
      </c>
      <c r="H123" s="32"/>
    </row>
    <row r="124" spans="2:8" s="1" customFormat="1" ht="16.899999999999999" customHeight="1" x14ac:dyDescent="0.2">
      <c r="B124" s="32"/>
      <c r="C124" s="202" t="s">
        <v>622</v>
      </c>
      <c r="D124" s="202" t="s">
        <v>623</v>
      </c>
      <c r="E124" s="17" t="s">
        <v>177</v>
      </c>
      <c r="F124" s="203">
        <v>395.54199999999997</v>
      </c>
      <c r="H124" s="32"/>
    </row>
    <row r="125" spans="2:8" s="1" customFormat="1" ht="16.899999999999999" customHeight="1" x14ac:dyDescent="0.2">
      <c r="B125" s="32"/>
      <c r="C125" s="202" t="s">
        <v>633</v>
      </c>
      <c r="D125" s="202" t="s">
        <v>634</v>
      </c>
      <c r="E125" s="17" t="s">
        <v>177</v>
      </c>
      <c r="F125" s="203">
        <v>395.54199999999997</v>
      </c>
      <c r="H125" s="32"/>
    </row>
    <row r="126" spans="2:8" s="1" customFormat="1" ht="26.45" customHeight="1" x14ac:dyDescent="0.2">
      <c r="B126" s="32"/>
      <c r="C126" s="197" t="s">
        <v>2792</v>
      </c>
      <c r="D126" s="197" t="s">
        <v>102</v>
      </c>
      <c r="H126" s="32"/>
    </row>
    <row r="127" spans="2:8" s="1" customFormat="1" ht="16.899999999999999" customHeight="1" x14ac:dyDescent="0.2">
      <c r="B127" s="32"/>
      <c r="C127" s="198" t="s">
        <v>2793</v>
      </c>
      <c r="D127" s="199" t="s">
        <v>2794</v>
      </c>
      <c r="E127" s="200" t="s">
        <v>1</v>
      </c>
      <c r="F127" s="201">
        <v>173.39</v>
      </c>
      <c r="H127" s="32"/>
    </row>
    <row r="128" spans="2:8" s="1" customFormat="1" ht="16.899999999999999" customHeight="1" x14ac:dyDescent="0.2">
      <c r="B128" s="32"/>
      <c r="C128" s="198" t="s">
        <v>2795</v>
      </c>
      <c r="D128" s="199" t="s">
        <v>2796</v>
      </c>
      <c r="E128" s="200" t="s">
        <v>1</v>
      </c>
      <c r="F128" s="201">
        <v>17</v>
      </c>
      <c r="H128" s="32"/>
    </row>
    <row r="129" spans="2:8" s="1" customFormat="1" ht="16.899999999999999" customHeight="1" x14ac:dyDescent="0.2">
      <c r="B129" s="32"/>
      <c r="C129" s="198" t="s">
        <v>2797</v>
      </c>
      <c r="D129" s="199" t="s">
        <v>2798</v>
      </c>
      <c r="E129" s="200" t="s">
        <v>1</v>
      </c>
      <c r="F129" s="201">
        <v>17.399999999999999</v>
      </c>
      <c r="H129" s="32"/>
    </row>
    <row r="130" spans="2:8" s="1" customFormat="1" ht="16.899999999999999" customHeight="1" x14ac:dyDescent="0.2">
      <c r="B130" s="32"/>
      <c r="C130" s="198" t="s">
        <v>2799</v>
      </c>
      <c r="D130" s="199" t="s">
        <v>2800</v>
      </c>
      <c r="E130" s="200" t="s">
        <v>1</v>
      </c>
      <c r="F130" s="201">
        <v>215.494</v>
      </c>
      <c r="H130" s="32"/>
    </row>
    <row r="131" spans="2:8" s="1" customFormat="1" ht="16.899999999999999" customHeight="1" x14ac:dyDescent="0.2">
      <c r="B131" s="32"/>
      <c r="C131" s="198" t="s">
        <v>2801</v>
      </c>
      <c r="D131" s="199" t="s">
        <v>2802</v>
      </c>
      <c r="E131" s="200" t="s">
        <v>1</v>
      </c>
      <c r="F131" s="201">
        <v>164.64</v>
      </c>
      <c r="H131" s="32"/>
    </row>
    <row r="132" spans="2:8" s="1" customFormat="1" ht="16.899999999999999" customHeight="1" x14ac:dyDescent="0.2">
      <c r="B132" s="32"/>
      <c r="C132" s="198" t="s">
        <v>2803</v>
      </c>
      <c r="D132" s="199" t="s">
        <v>2804</v>
      </c>
      <c r="E132" s="200" t="s">
        <v>1</v>
      </c>
      <c r="F132" s="201">
        <v>0</v>
      </c>
      <c r="H132" s="32"/>
    </row>
    <row r="133" spans="2:8" s="1" customFormat="1" ht="16.899999999999999" customHeight="1" x14ac:dyDescent="0.2">
      <c r="B133" s="32"/>
      <c r="C133" s="198" t="s">
        <v>2805</v>
      </c>
      <c r="D133" s="199" t="s">
        <v>2806</v>
      </c>
      <c r="E133" s="200" t="s">
        <v>1</v>
      </c>
      <c r="F133" s="201">
        <v>116.2</v>
      </c>
      <c r="H133" s="32"/>
    </row>
    <row r="134" spans="2:8" s="1" customFormat="1" ht="16.899999999999999" customHeight="1" x14ac:dyDescent="0.2">
      <c r="B134" s="32"/>
      <c r="C134" s="198" t="s">
        <v>130</v>
      </c>
      <c r="D134" s="199" t="s">
        <v>131</v>
      </c>
      <c r="E134" s="200" t="s">
        <v>1</v>
      </c>
      <c r="F134" s="201">
        <v>98.1</v>
      </c>
      <c r="H134" s="32"/>
    </row>
    <row r="135" spans="2:8" s="1" customFormat="1" ht="16.899999999999999" customHeight="1" x14ac:dyDescent="0.2">
      <c r="B135" s="32"/>
      <c r="C135" s="198" t="s">
        <v>133</v>
      </c>
      <c r="D135" s="199" t="s">
        <v>134</v>
      </c>
      <c r="E135" s="200" t="s">
        <v>1</v>
      </c>
      <c r="F135" s="201">
        <v>125.79</v>
      </c>
      <c r="H135" s="32"/>
    </row>
    <row r="136" spans="2:8" s="1" customFormat="1" ht="16.899999999999999" customHeight="1" x14ac:dyDescent="0.2">
      <c r="B136" s="32"/>
      <c r="C136" s="198" t="s">
        <v>136</v>
      </c>
      <c r="D136" s="199" t="s">
        <v>137</v>
      </c>
      <c r="E136" s="200" t="s">
        <v>1</v>
      </c>
      <c r="F136" s="201">
        <v>38.85</v>
      </c>
      <c r="H136" s="32"/>
    </row>
    <row r="137" spans="2:8" s="1" customFormat="1" ht="16.899999999999999" customHeight="1" x14ac:dyDescent="0.2">
      <c r="B137" s="32"/>
      <c r="C137" s="198" t="s">
        <v>2807</v>
      </c>
      <c r="D137" s="199" t="s">
        <v>2808</v>
      </c>
      <c r="E137" s="200" t="s">
        <v>1</v>
      </c>
      <c r="F137" s="201">
        <v>28</v>
      </c>
      <c r="H137" s="32"/>
    </row>
    <row r="138" spans="2:8" s="1" customFormat="1" ht="16.899999999999999" customHeight="1" x14ac:dyDescent="0.2">
      <c r="B138" s="32"/>
      <c r="C138" s="198" t="s">
        <v>2809</v>
      </c>
      <c r="D138" s="199" t="s">
        <v>2810</v>
      </c>
      <c r="E138" s="200" t="s">
        <v>1</v>
      </c>
      <c r="F138" s="201">
        <v>65.007999999999996</v>
      </c>
      <c r="H138" s="32"/>
    </row>
    <row r="139" spans="2:8" s="1" customFormat="1" ht="16.899999999999999" customHeight="1" x14ac:dyDescent="0.2">
      <c r="B139" s="32"/>
      <c r="C139" s="198" t="s">
        <v>1108</v>
      </c>
      <c r="D139" s="199" t="s">
        <v>1109</v>
      </c>
      <c r="E139" s="200" t="s">
        <v>1</v>
      </c>
      <c r="F139" s="201">
        <v>280.42899999999997</v>
      </c>
      <c r="H139" s="32"/>
    </row>
    <row r="140" spans="2:8" s="1" customFormat="1" ht="16.899999999999999" customHeight="1" x14ac:dyDescent="0.2">
      <c r="B140" s="32"/>
      <c r="C140" s="202" t="s">
        <v>1</v>
      </c>
      <c r="D140" s="202" t="s">
        <v>1216</v>
      </c>
      <c r="E140" s="17" t="s">
        <v>1</v>
      </c>
      <c r="F140" s="203">
        <v>280.42899999999997</v>
      </c>
      <c r="H140" s="32"/>
    </row>
    <row r="141" spans="2:8" s="1" customFormat="1" ht="16.899999999999999" customHeight="1" x14ac:dyDescent="0.2">
      <c r="B141" s="32"/>
      <c r="C141" s="202" t="s">
        <v>1108</v>
      </c>
      <c r="D141" s="202" t="s">
        <v>183</v>
      </c>
      <c r="E141" s="17" t="s">
        <v>1</v>
      </c>
      <c r="F141" s="203">
        <v>280.42899999999997</v>
      </c>
      <c r="H141" s="32"/>
    </row>
    <row r="142" spans="2:8" s="1" customFormat="1" ht="16.899999999999999" customHeight="1" x14ac:dyDescent="0.2">
      <c r="B142" s="32"/>
      <c r="C142" s="204" t="s">
        <v>2790</v>
      </c>
      <c r="H142" s="32"/>
    </row>
    <row r="143" spans="2:8" s="1" customFormat="1" ht="16.899999999999999" customHeight="1" x14ac:dyDescent="0.2">
      <c r="B143" s="32"/>
      <c r="C143" s="202" t="s">
        <v>1212</v>
      </c>
      <c r="D143" s="202" t="s">
        <v>1213</v>
      </c>
      <c r="E143" s="17" t="s">
        <v>177</v>
      </c>
      <c r="F143" s="203">
        <v>280.42899999999997</v>
      </c>
      <c r="H143" s="32"/>
    </row>
    <row r="144" spans="2:8" s="1" customFormat="1" ht="16.899999999999999" customHeight="1" x14ac:dyDescent="0.2">
      <c r="B144" s="32"/>
      <c r="C144" s="202" t="s">
        <v>1219</v>
      </c>
      <c r="D144" s="202" t="s">
        <v>1220</v>
      </c>
      <c r="E144" s="17" t="s">
        <v>177</v>
      </c>
      <c r="F144" s="203">
        <v>280.42899999999997</v>
      </c>
      <c r="H144" s="32"/>
    </row>
    <row r="145" spans="2:8" s="1" customFormat="1" ht="16.899999999999999" customHeight="1" x14ac:dyDescent="0.2">
      <c r="B145" s="32"/>
      <c r="C145" s="202" t="s">
        <v>359</v>
      </c>
      <c r="D145" s="202" t="s">
        <v>360</v>
      </c>
      <c r="E145" s="17" t="s">
        <v>324</v>
      </c>
      <c r="F145" s="203">
        <v>9.8000000000000004E-2</v>
      </c>
      <c r="H145" s="32"/>
    </row>
    <row r="146" spans="2:8" s="1" customFormat="1" ht="22.5" x14ac:dyDescent="0.2">
      <c r="B146" s="32"/>
      <c r="C146" s="202" t="s">
        <v>370</v>
      </c>
      <c r="D146" s="202" t="s">
        <v>371</v>
      </c>
      <c r="E146" s="17" t="s">
        <v>177</v>
      </c>
      <c r="F146" s="203">
        <v>322.49299999999999</v>
      </c>
      <c r="H146" s="32"/>
    </row>
    <row r="147" spans="2:8" s="1" customFormat="1" ht="16.899999999999999" customHeight="1" x14ac:dyDescent="0.2">
      <c r="B147" s="32"/>
      <c r="C147" s="198" t="s">
        <v>2811</v>
      </c>
      <c r="D147" s="199" t="s">
        <v>2812</v>
      </c>
      <c r="E147" s="200" t="s">
        <v>1</v>
      </c>
      <c r="F147" s="201">
        <v>0</v>
      </c>
      <c r="H147" s="32"/>
    </row>
    <row r="148" spans="2:8" s="1" customFormat="1" ht="16.899999999999999" customHeight="1" x14ac:dyDescent="0.2">
      <c r="B148" s="32"/>
      <c r="C148" s="198" t="s">
        <v>2813</v>
      </c>
      <c r="D148" s="199" t="s">
        <v>2814</v>
      </c>
      <c r="E148" s="200" t="s">
        <v>1</v>
      </c>
      <c r="F148" s="201">
        <v>0</v>
      </c>
      <c r="H148" s="32"/>
    </row>
    <row r="149" spans="2:8" s="1" customFormat="1" ht="16.899999999999999" customHeight="1" x14ac:dyDescent="0.2">
      <c r="B149" s="32"/>
      <c r="C149" s="198" t="s">
        <v>2815</v>
      </c>
      <c r="D149" s="199" t="s">
        <v>2814</v>
      </c>
      <c r="E149" s="200" t="s">
        <v>1</v>
      </c>
      <c r="F149" s="201">
        <v>0</v>
      </c>
      <c r="H149" s="32"/>
    </row>
    <row r="150" spans="2:8" s="1" customFormat="1" ht="16.899999999999999" customHeight="1" x14ac:dyDescent="0.2">
      <c r="B150" s="32"/>
      <c r="C150" s="198" t="s">
        <v>2816</v>
      </c>
      <c r="D150" s="199" t="s">
        <v>2817</v>
      </c>
      <c r="E150" s="200" t="s">
        <v>1</v>
      </c>
      <c r="F150" s="201">
        <v>0</v>
      </c>
      <c r="H150" s="32"/>
    </row>
    <row r="151" spans="2:8" s="1" customFormat="1" ht="16.899999999999999" customHeight="1" x14ac:dyDescent="0.2">
      <c r="B151" s="32"/>
      <c r="C151" s="198" t="s">
        <v>2818</v>
      </c>
      <c r="D151" s="199" t="s">
        <v>2819</v>
      </c>
      <c r="E151" s="200" t="s">
        <v>1</v>
      </c>
      <c r="F151" s="201">
        <v>80.528000000000006</v>
      </c>
      <c r="H151" s="32"/>
    </row>
    <row r="152" spans="2:8" s="1" customFormat="1" ht="16.899999999999999" customHeight="1" x14ac:dyDescent="0.2">
      <c r="B152" s="32"/>
      <c r="C152" s="198" t="s">
        <v>2820</v>
      </c>
      <c r="D152" s="199" t="s">
        <v>2821</v>
      </c>
      <c r="E152" s="200" t="s">
        <v>1</v>
      </c>
      <c r="F152" s="201">
        <v>1</v>
      </c>
      <c r="H152" s="32"/>
    </row>
    <row r="153" spans="2:8" s="1" customFormat="1" ht="16.899999999999999" customHeight="1" x14ac:dyDescent="0.2">
      <c r="B153" s="32"/>
      <c r="C153" s="198" t="s">
        <v>2822</v>
      </c>
      <c r="D153" s="199" t="s">
        <v>2823</v>
      </c>
      <c r="E153" s="200" t="s">
        <v>1</v>
      </c>
      <c r="F153" s="201">
        <v>359.8</v>
      </c>
      <c r="H153" s="32"/>
    </row>
    <row r="154" spans="2:8" s="1" customFormat="1" ht="16.899999999999999" customHeight="1" x14ac:dyDescent="0.2">
      <c r="B154" s="32"/>
      <c r="C154" s="198" t="s">
        <v>2824</v>
      </c>
      <c r="D154" s="199" t="s">
        <v>2825</v>
      </c>
      <c r="E154" s="200" t="s">
        <v>1</v>
      </c>
      <c r="F154" s="201">
        <v>1</v>
      </c>
      <c r="H154" s="32"/>
    </row>
    <row r="155" spans="2:8" s="1" customFormat="1" ht="16.899999999999999" customHeight="1" x14ac:dyDescent="0.2">
      <c r="B155" s="32"/>
      <c r="C155" s="198" t="s">
        <v>2826</v>
      </c>
      <c r="D155" s="199" t="s">
        <v>2827</v>
      </c>
      <c r="E155" s="200" t="s">
        <v>1</v>
      </c>
      <c r="F155" s="201">
        <v>1</v>
      </c>
      <c r="H155" s="32"/>
    </row>
    <row r="156" spans="2:8" s="1" customFormat="1" ht="16.899999999999999" customHeight="1" x14ac:dyDescent="0.2">
      <c r="B156" s="32"/>
      <c r="C156" s="198" t="s">
        <v>2828</v>
      </c>
      <c r="D156" s="199" t="s">
        <v>2829</v>
      </c>
      <c r="E156" s="200" t="s">
        <v>1</v>
      </c>
      <c r="F156" s="201">
        <v>1009.044</v>
      </c>
      <c r="H156" s="32"/>
    </row>
    <row r="157" spans="2:8" s="1" customFormat="1" ht="16.899999999999999" customHeight="1" x14ac:dyDescent="0.2">
      <c r="B157" s="32"/>
      <c r="C157" s="198" t="s">
        <v>2830</v>
      </c>
      <c r="D157" s="199" t="s">
        <v>2831</v>
      </c>
      <c r="E157" s="200" t="s">
        <v>1</v>
      </c>
      <c r="F157" s="201">
        <v>1</v>
      </c>
      <c r="H157" s="32"/>
    </row>
    <row r="158" spans="2:8" s="1" customFormat="1" ht="16.899999999999999" customHeight="1" x14ac:dyDescent="0.2">
      <c r="B158" s="32"/>
      <c r="C158" s="198" t="s">
        <v>419</v>
      </c>
      <c r="D158" s="199" t="s">
        <v>420</v>
      </c>
      <c r="E158" s="200" t="s">
        <v>1</v>
      </c>
      <c r="F158" s="201">
        <v>134.14500000000001</v>
      </c>
      <c r="H158" s="32"/>
    </row>
    <row r="159" spans="2:8" s="1" customFormat="1" ht="16.899999999999999" customHeight="1" x14ac:dyDescent="0.2">
      <c r="B159" s="32"/>
      <c r="C159" s="202" t="s">
        <v>1</v>
      </c>
      <c r="D159" s="202" t="s">
        <v>1142</v>
      </c>
      <c r="E159" s="17" t="s">
        <v>1</v>
      </c>
      <c r="F159" s="203">
        <v>134.14500000000001</v>
      </c>
      <c r="H159" s="32"/>
    </row>
    <row r="160" spans="2:8" s="1" customFormat="1" ht="16.899999999999999" customHeight="1" x14ac:dyDescent="0.2">
      <c r="B160" s="32"/>
      <c r="C160" s="202" t="s">
        <v>419</v>
      </c>
      <c r="D160" s="202" t="s">
        <v>183</v>
      </c>
      <c r="E160" s="17" t="s">
        <v>1</v>
      </c>
      <c r="F160" s="203">
        <v>134.14500000000001</v>
      </c>
      <c r="H160" s="32"/>
    </row>
    <row r="161" spans="2:8" s="1" customFormat="1" ht="16.899999999999999" customHeight="1" x14ac:dyDescent="0.2">
      <c r="B161" s="32"/>
      <c r="C161" s="204" t="s">
        <v>2790</v>
      </c>
      <c r="H161" s="32"/>
    </row>
    <row r="162" spans="2:8" s="1" customFormat="1" ht="16.899999999999999" customHeight="1" x14ac:dyDescent="0.2">
      <c r="B162" s="32"/>
      <c r="C162" s="202" t="s">
        <v>432</v>
      </c>
      <c r="D162" s="202" t="s">
        <v>433</v>
      </c>
      <c r="E162" s="17" t="s">
        <v>177</v>
      </c>
      <c r="F162" s="203">
        <v>134.14500000000001</v>
      </c>
      <c r="H162" s="32"/>
    </row>
    <row r="163" spans="2:8" s="1" customFormat="1" ht="16.899999999999999" customHeight="1" x14ac:dyDescent="0.2">
      <c r="B163" s="32"/>
      <c r="C163" s="202" t="s">
        <v>442</v>
      </c>
      <c r="D163" s="202" t="s">
        <v>443</v>
      </c>
      <c r="E163" s="17" t="s">
        <v>177</v>
      </c>
      <c r="F163" s="203">
        <v>134.14500000000001</v>
      </c>
      <c r="H163" s="32"/>
    </row>
    <row r="164" spans="2:8" s="1" customFormat="1" ht="16.899999999999999" customHeight="1" x14ac:dyDescent="0.2">
      <c r="B164" s="32"/>
      <c r="C164" s="202" t="s">
        <v>446</v>
      </c>
      <c r="D164" s="202" t="s">
        <v>447</v>
      </c>
      <c r="E164" s="17" t="s">
        <v>177</v>
      </c>
      <c r="F164" s="203">
        <v>134.14500000000001</v>
      </c>
      <c r="H164" s="32"/>
    </row>
    <row r="165" spans="2:8" s="1" customFormat="1" ht="22.5" x14ac:dyDescent="0.2">
      <c r="B165" s="32"/>
      <c r="C165" s="202" t="s">
        <v>450</v>
      </c>
      <c r="D165" s="202" t="s">
        <v>451</v>
      </c>
      <c r="E165" s="17" t="s">
        <v>177</v>
      </c>
      <c r="F165" s="203">
        <v>134.14500000000001</v>
      </c>
      <c r="H165" s="32"/>
    </row>
    <row r="166" spans="2:8" s="1" customFormat="1" ht="16.899999999999999" customHeight="1" x14ac:dyDescent="0.2">
      <c r="B166" s="32"/>
      <c r="C166" s="202" t="s">
        <v>454</v>
      </c>
      <c r="D166" s="202" t="s">
        <v>455</v>
      </c>
      <c r="E166" s="17" t="s">
        <v>177</v>
      </c>
      <c r="F166" s="203">
        <v>134.14500000000001</v>
      </c>
      <c r="H166" s="32"/>
    </row>
    <row r="167" spans="2:8" s="1" customFormat="1" ht="16.899999999999999" customHeight="1" x14ac:dyDescent="0.2">
      <c r="B167" s="32"/>
      <c r="C167" s="202" t="s">
        <v>622</v>
      </c>
      <c r="D167" s="202" t="s">
        <v>623</v>
      </c>
      <c r="E167" s="17" t="s">
        <v>177</v>
      </c>
      <c r="F167" s="203">
        <v>134.14500000000001</v>
      </c>
      <c r="H167" s="32"/>
    </row>
    <row r="168" spans="2:8" s="1" customFormat="1" ht="16.899999999999999" customHeight="1" x14ac:dyDescent="0.2">
      <c r="B168" s="32"/>
      <c r="C168" s="202" t="s">
        <v>633</v>
      </c>
      <c r="D168" s="202" t="s">
        <v>634</v>
      </c>
      <c r="E168" s="17" t="s">
        <v>177</v>
      </c>
      <c r="F168" s="203">
        <v>134.14500000000001</v>
      </c>
      <c r="H168" s="32"/>
    </row>
    <row r="169" spans="2:8" s="1" customFormat="1" ht="22.5" x14ac:dyDescent="0.2">
      <c r="B169" s="32"/>
      <c r="C169" s="202" t="s">
        <v>473</v>
      </c>
      <c r="D169" s="202" t="s">
        <v>474</v>
      </c>
      <c r="E169" s="17" t="s">
        <v>177</v>
      </c>
      <c r="F169" s="203">
        <v>134.14500000000001</v>
      </c>
      <c r="H169" s="32"/>
    </row>
    <row r="170" spans="2:8" s="1" customFormat="1" ht="16.899999999999999" customHeight="1" x14ac:dyDescent="0.2">
      <c r="B170" s="32"/>
      <c r="C170" s="198" t="s">
        <v>2832</v>
      </c>
      <c r="D170" s="199" t="s">
        <v>2833</v>
      </c>
      <c r="E170" s="200" t="s">
        <v>1</v>
      </c>
      <c r="F170" s="201">
        <v>0</v>
      </c>
      <c r="H170" s="32"/>
    </row>
    <row r="171" spans="2:8" s="1" customFormat="1" ht="16.899999999999999" customHeight="1" x14ac:dyDescent="0.2">
      <c r="B171" s="32"/>
      <c r="C171" s="198" t="s">
        <v>2834</v>
      </c>
      <c r="D171" s="199" t="s">
        <v>2835</v>
      </c>
      <c r="E171" s="200" t="s">
        <v>1</v>
      </c>
      <c r="F171" s="201">
        <v>0</v>
      </c>
      <c r="H171" s="32"/>
    </row>
    <row r="172" spans="2:8" s="1" customFormat="1" ht="16.899999999999999" customHeight="1" x14ac:dyDescent="0.2">
      <c r="B172" s="32"/>
      <c r="C172" s="198" t="s">
        <v>2836</v>
      </c>
      <c r="D172" s="199" t="s">
        <v>2837</v>
      </c>
      <c r="E172" s="200" t="s">
        <v>1</v>
      </c>
      <c r="F172" s="201">
        <v>39.840000000000003</v>
      </c>
      <c r="H172" s="32"/>
    </row>
    <row r="173" spans="2:8" s="1" customFormat="1" ht="16.899999999999999" customHeight="1" x14ac:dyDescent="0.2">
      <c r="B173" s="32"/>
      <c r="C173" s="198" t="s">
        <v>2838</v>
      </c>
      <c r="D173" s="199" t="s">
        <v>2839</v>
      </c>
      <c r="E173" s="200" t="s">
        <v>1</v>
      </c>
      <c r="F173" s="201">
        <v>3.4729999999999999</v>
      </c>
      <c r="H173" s="32"/>
    </row>
    <row r="174" spans="2:8" s="1" customFormat="1" ht="16.899999999999999" customHeight="1" x14ac:dyDescent="0.2">
      <c r="B174" s="32"/>
      <c r="C174" s="198" t="s">
        <v>2840</v>
      </c>
      <c r="D174" s="199" t="s">
        <v>2841</v>
      </c>
      <c r="E174" s="200" t="s">
        <v>1</v>
      </c>
      <c r="F174" s="201">
        <v>401.64</v>
      </c>
      <c r="H174" s="32"/>
    </row>
    <row r="175" spans="2:8" s="1" customFormat="1" ht="16.899999999999999" customHeight="1" x14ac:dyDescent="0.2">
      <c r="B175" s="32"/>
      <c r="C175" s="198" t="s">
        <v>2842</v>
      </c>
      <c r="D175" s="199" t="s">
        <v>2843</v>
      </c>
      <c r="E175" s="200" t="s">
        <v>1</v>
      </c>
      <c r="F175" s="201">
        <v>39.840000000000003</v>
      </c>
      <c r="H175" s="32"/>
    </row>
    <row r="176" spans="2:8" s="1" customFormat="1" ht="16.899999999999999" customHeight="1" x14ac:dyDescent="0.2">
      <c r="B176" s="32"/>
      <c r="C176" s="198" t="s">
        <v>2844</v>
      </c>
      <c r="D176" s="199" t="s">
        <v>2845</v>
      </c>
      <c r="E176" s="200" t="s">
        <v>1</v>
      </c>
      <c r="F176" s="201">
        <v>35.78</v>
      </c>
      <c r="H176" s="32"/>
    </row>
    <row r="177" spans="2:8" s="1" customFormat="1" ht="16.899999999999999" customHeight="1" x14ac:dyDescent="0.2">
      <c r="B177" s="32"/>
      <c r="C177" s="198" t="s">
        <v>2846</v>
      </c>
      <c r="D177" s="199" t="s">
        <v>2847</v>
      </c>
      <c r="E177" s="200" t="s">
        <v>1</v>
      </c>
      <c r="F177" s="201">
        <v>334</v>
      </c>
      <c r="H177" s="32"/>
    </row>
    <row r="178" spans="2:8" s="1" customFormat="1" ht="26.45" customHeight="1" x14ac:dyDescent="0.2">
      <c r="B178" s="32"/>
      <c r="C178" s="197" t="s">
        <v>2848</v>
      </c>
      <c r="D178" s="197" t="s">
        <v>102</v>
      </c>
      <c r="H178" s="32"/>
    </row>
    <row r="179" spans="2:8" s="1" customFormat="1" ht="16.899999999999999" customHeight="1" x14ac:dyDescent="0.2">
      <c r="B179" s="32"/>
      <c r="C179" s="198" t="s">
        <v>2793</v>
      </c>
      <c r="D179" s="199" t="s">
        <v>2794</v>
      </c>
      <c r="E179" s="200" t="s">
        <v>1</v>
      </c>
      <c r="F179" s="201">
        <v>539.59100000000001</v>
      </c>
      <c r="H179" s="32"/>
    </row>
    <row r="180" spans="2:8" s="1" customFormat="1" ht="16.899999999999999" customHeight="1" x14ac:dyDescent="0.2">
      <c r="B180" s="32"/>
      <c r="C180" s="198" t="s">
        <v>2795</v>
      </c>
      <c r="D180" s="199" t="s">
        <v>2796</v>
      </c>
      <c r="E180" s="200" t="s">
        <v>1</v>
      </c>
      <c r="F180" s="201">
        <v>105.23</v>
      </c>
      <c r="H180" s="32"/>
    </row>
    <row r="181" spans="2:8" s="1" customFormat="1" ht="16.899999999999999" customHeight="1" x14ac:dyDescent="0.2">
      <c r="B181" s="32"/>
      <c r="C181" s="198" t="s">
        <v>2799</v>
      </c>
      <c r="D181" s="199" t="s">
        <v>2800</v>
      </c>
      <c r="E181" s="200" t="s">
        <v>1</v>
      </c>
      <c r="F181" s="201">
        <v>454.01400000000001</v>
      </c>
      <c r="H181" s="32"/>
    </row>
    <row r="182" spans="2:8" s="1" customFormat="1" ht="16.899999999999999" customHeight="1" x14ac:dyDescent="0.2">
      <c r="B182" s="32"/>
      <c r="C182" s="198" t="s">
        <v>2801</v>
      </c>
      <c r="D182" s="199" t="s">
        <v>2802</v>
      </c>
      <c r="E182" s="200" t="s">
        <v>1</v>
      </c>
      <c r="F182" s="201">
        <v>201.6</v>
      </c>
      <c r="H182" s="32"/>
    </row>
    <row r="183" spans="2:8" s="1" customFormat="1" ht="16.899999999999999" customHeight="1" x14ac:dyDescent="0.2">
      <c r="B183" s="32"/>
      <c r="C183" s="198" t="s">
        <v>2805</v>
      </c>
      <c r="D183" s="199" t="s">
        <v>2806</v>
      </c>
      <c r="E183" s="200" t="s">
        <v>1</v>
      </c>
      <c r="F183" s="201">
        <v>105.23</v>
      </c>
      <c r="H183" s="32"/>
    </row>
    <row r="184" spans="2:8" s="1" customFormat="1" ht="16.899999999999999" customHeight="1" x14ac:dyDescent="0.2">
      <c r="B184" s="32"/>
      <c r="C184" s="198" t="s">
        <v>130</v>
      </c>
      <c r="D184" s="199" t="s">
        <v>131</v>
      </c>
      <c r="E184" s="200" t="s">
        <v>1</v>
      </c>
      <c r="F184" s="201">
        <v>129.22999999999999</v>
      </c>
      <c r="H184" s="32"/>
    </row>
    <row r="185" spans="2:8" s="1" customFormat="1" ht="16.899999999999999" customHeight="1" x14ac:dyDescent="0.2">
      <c r="B185" s="32"/>
      <c r="C185" s="198" t="s">
        <v>133</v>
      </c>
      <c r="D185" s="199" t="s">
        <v>134</v>
      </c>
      <c r="E185" s="200" t="s">
        <v>1</v>
      </c>
      <c r="F185" s="201">
        <v>168</v>
      </c>
      <c r="H185" s="32"/>
    </row>
    <row r="186" spans="2:8" s="1" customFormat="1" ht="16.899999999999999" customHeight="1" x14ac:dyDescent="0.2">
      <c r="B186" s="32"/>
      <c r="C186" s="198" t="s">
        <v>136</v>
      </c>
      <c r="D186" s="199" t="s">
        <v>137</v>
      </c>
      <c r="E186" s="200" t="s">
        <v>1</v>
      </c>
      <c r="F186" s="201">
        <v>33.6</v>
      </c>
      <c r="H186" s="32"/>
    </row>
    <row r="187" spans="2:8" s="1" customFormat="1" ht="16.899999999999999" customHeight="1" x14ac:dyDescent="0.2">
      <c r="B187" s="32"/>
      <c r="C187" s="198" t="s">
        <v>1617</v>
      </c>
      <c r="D187" s="199" t="s">
        <v>1618</v>
      </c>
      <c r="E187" s="200" t="s">
        <v>1</v>
      </c>
      <c r="F187" s="201">
        <v>130</v>
      </c>
      <c r="H187" s="32"/>
    </row>
    <row r="188" spans="2:8" s="1" customFormat="1" ht="16.899999999999999" customHeight="1" x14ac:dyDescent="0.2">
      <c r="B188" s="32"/>
      <c r="C188" s="202" t="s">
        <v>1</v>
      </c>
      <c r="D188" s="202" t="s">
        <v>1665</v>
      </c>
      <c r="E188" s="17" t="s">
        <v>1</v>
      </c>
      <c r="F188" s="203">
        <v>34</v>
      </c>
      <c r="H188" s="32"/>
    </row>
    <row r="189" spans="2:8" s="1" customFormat="1" ht="16.899999999999999" customHeight="1" x14ac:dyDescent="0.2">
      <c r="B189" s="32"/>
      <c r="C189" s="202" t="s">
        <v>1</v>
      </c>
      <c r="D189" s="202" t="s">
        <v>1666</v>
      </c>
      <c r="E189" s="17" t="s">
        <v>1</v>
      </c>
      <c r="F189" s="203">
        <v>96</v>
      </c>
      <c r="H189" s="32"/>
    </row>
    <row r="190" spans="2:8" s="1" customFormat="1" ht="16.899999999999999" customHeight="1" x14ac:dyDescent="0.2">
      <c r="B190" s="32"/>
      <c r="C190" s="202" t="s">
        <v>1617</v>
      </c>
      <c r="D190" s="202" t="s">
        <v>1667</v>
      </c>
      <c r="E190" s="17" t="s">
        <v>1</v>
      </c>
      <c r="F190" s="203">
        <v>130</v>
      </c>
      <c r="H190" s="32"/>
    </row>
    <row r="191" spans="2:8" s="1" customFormat="1" ht="16.899999999999999" customHeight="1" x14ac:dyDescent="0.2">
      <c r="B191" s="32"/>
      <c r="C191" s="204" t="s">
        <v>2790</v>
      </c>
      <c r="H191" s="32"/>
    </row>
    <row r="192" spans="2:8" s="1" customFormat="1" ht="16.899999999999999" customHeight="1" x14ac:dyDescent="0.2">
      <c r="B192" s="32"/>
      <c r="C192" s="202" t="s">
        <v>1661</v>
      </c>
      <c r="D192" s="202" t="s">
        <v>1662</v>
      </c>
      <c r="E192" s="17" t="s">
        <v>177</v>
      </c>
      <c r="F192" s="203">
        <v>130</v>
      </c>
      <c r="H192" s="32"/>
    </row>
    <row r="193" spans="2:8" s="1" customFormat="1" ht="16.899999999999999" customHeight="1" x14ac:dyDescent="0.2">
      <c r="B193" s="32"/>
      <c r="C193" s="202" t="s">
        <v>1621</v>
      </c>
      <c r="D193" s="202" t="s">
        <v>1622</v>
      </c>
      <c r="E193" s="17" t="s">
        <v>177</v>
      </c>
      <c r="F193" s="203">
        <v>130</v>
      </c>
      <c r="H193" s="32"/>
    </row>
    <row r="194" spans="2:8" s="1" customFormat="1" ht="16.899999999999999" customHeight="1" x14ac:dyDescent="0.2">
      <c r="B194" s="32"/>
      <c r="C194" s="202" t="s">
        <v>1668</v>
      </c>
      <c r="D194" s="202" t="s">
        <v>1669</v>
      </c>
      <c r="E194" s="17" t="s">
        <v>177</v>
      </c>
      <c r="F194" s="203">
        <v>136.5</v>
      </c>
      <c r="H194" s="32"/>
    </row>
    <row r="195" spans="2:8" s="1" customFormat="1" ht="16.899999999999999" customHeight="1" x14ac:dyDescent="0.2">
      <c r="B195" s="32"/>
      <c r="C195" s="198" t="s">
        <v>2809</v>
      </c>
      <c r="D195" s="199" t="s">
        <v>2810</v>
      </c>
      <c r="E195" s="200" t="s">
        <v>1</v>
      </c>
      <c r="F195" s="201">
        <v>94.08</v>
      </c>
      <c r="H195" s="32"/>
    </row>
    <row r="196" spans="2:8" s="1" customFormat="1" ht="16.899999999999999" customHeight="1" x14ac:dyDescent="0.2">
      <c r="B196" s="32"/>
      <c r="C196" s="198" t="s">
        <v>2816</v>
      </c>
      <c r="D196" s="199" t="s">
        <v>2817</v>
      </c>
      <c r="E196" s="200" t="s">
        <v>1</v>
      </c>
      <c r="F196" s="201">
        <v>0</v>
      </c>
      <c r="H196" s="32"/>
    </row>
    <row r="197" spans="2:8" s="1" customFormat="1" ht="16.899999999999999" customHeight="1" x14ac:dyDescent="0.2">
      <c r="B197" s="32"/>
      <c r="C197" s="198" t="s">
        <v>2818</v>
      </c>
      <c r="D197" s="199" t="s">
        <v>2819</v>
      </c>
      <c r="E197" s="200" t="s">
        <v>1</v>
      </c>
      <c r="F197" s="201">
        <v>14.592000000000001</v>
      </c>
      <c r="H197" s="32"/>
    </row>
    <row r="198" spans="2:8" s="1" customFormat="1" ht="16.899999999999999" customHeight="1" x14ac:dyDescent="0.2">
      <c r="B198" s="32"/>
      <c r="C198" s="198" t="s">
        <v>2820</v>
      </c>
      <c r="D198" s="199" t="s">
        <v>2821</v>
      </c>
      <c r="E198" s="200" t="s">
        <v>1</v>
      </c>
      <c r="F198" s="201">
        <v>1</v>
      </c>
      <c r="H198" s="32"/>
    </row>
    <row r="199" spans="2:8" s="1" customFormat="1" ht="16.899999999999999" customHeight="1" x14ac:dyDescent="0.2">
      <c r="B199" s="32"/>
      <c r="C199" s="198" t="s">
        <v>2822</v>
      </c>
      <c r="D199" s="199" t="s">
        <v>2823</v>
      </c>
      <c r="E199" s="200" t="s">
        <v>1</v>
      </c>
      <c r="F199" s="201">
        <v>1</v>
      </c>
      <c r="H199" s="32"/>
    </row>
    <row r="200" spans="2:8" s="1" customFormat="1" ht="16.899999999999999" customHeight="1" x14ac:dyDescent="0.2">
      <c r="B200" s="32"/>
      <c r="C200" s="198" t="s">
        <v>2824</v>
      </c>
      <c r="D200" s="199" t="s">
        <v>2825</v>
      </c>
      <c r="E200" s="200" t="s">
        <v>1</v>
      </c>
      <c r="F200" s="201">
        <v>444.74</v>
      </c>
      <c r="H200" s="32"/>
    </row>
    <row r="201" spans="2:8" s="1" customFormat="1" ht="16.899999999999999" customHeight="1" x14ac:dyDescent="0.2">
      <c r="B201" s="32"/>
      <c r="C201" s="198" t="s">
        <v>2826</v>
      </c>
      <c r="D201" s="199" t="s">
        <v>2827</v>
      </c>
      <c r="E201" s="200" t="s">
        <v>1</v>
      </c>
      <c r="F201" s="201">
        <v>1</v>
      </c>
      <c r="H201" s="32"/>
    </row>
    <row r="202" spans="2:8" s="1" customFormat="1" ht="16.899999999999999" customHeight="1" x14ac:dyDescent="0.2">
      <c r="B202" s="32"/>
      <c r="C202" s="198" t="s">
        <v>2828</v>
      </c>
      <c r="D202" s="199" t="s">
        <v>2829</v>
      </c>
      <c r="E202" s="200" t="s">
        <v>1</v>
      </c>
      <c r="F202" s="201">
        <v>1</v>
      </c>
      <c r="H202" s="32"/>
    </row>
    <row r="203" spans="2:8" s="1" customFormat="1" ht="16.899999999999999" customHeight="1" x14ac:dyDescent="0.2">
      <c r="B203" s="32"/>
      <c r="C203" s="198" t="s">
        <v>2830</v>
      </c>
      <c r="D203" s="199" t="s">
        <v>2831</v>
      </c>
      <c r="E203" s="200" t="s">
        <v>1</v>
      </c>
      <c r="F203" s="201">
        <v>686.33199999999999</v>
      </c>
      <c r="H203" s="32"/>
    </row>
    <row r="204" spans="2:8" s="1" customFormat="1" ht="16.899999999999999" customHeight="1" x14ac:dyDescent="0.2">
      <c r="B204" s="32"/>
      <c r="C204" s="198" t="s">
        <v>2832</v>
      </c>
      <c r="D204" s="199" t="s">
        <v>2849</v>
      </c>
      <c r="E204" s="200" t="s">
        <v>1</v>
      </c>
      <c r="F204" s="201">
        <v>26.8</v>
      </c>
      <c r="H204" s="32"/>
    </row>
    <row r="205" spans="2:8" s="1" customFormat="1" ht="16.899999999999999" customHeight="1" x14ac:dyDescent="0.2">
      <c r="B205" s="32"/>
      <c r="C205" s="198" t="s">
        <v>2834</v>
      </c>
      <c r="D205" s="199" t="s">
        <v>2850</v>
      </c>
      <c r="E205" s="200" t="s">
        <v>1</v>
      </c>
      <c r="F205" s="201">
        <v>59.12</v>
      </c>
      <c r="H205" s="32"/>
    </row>
    <row r="206" spans="2:8" s="1" customFormat="1" ht="16.899999999999999" customHeight="1" x14ac:dyDescent="0.2">
      <c r="B206" s="32"/>
      <c r="C206" s="198" t="s">
        <v>2851</v>
      </c>
      <c r="D206" s="199" t="s">
        <v>2852</v>
      </c>
      <c r="E206" s="200" t="s">
        <v>1</v>
      </c>
      <c r="F206" s="201">
        <v>10</v>
      </c>
      <c r="H206" s="32"/>
    </row>
    <row r="207" spans="2:8" s="1" customFormat="1" ht="16.899999999999999" customHeight="1" x14ac:dyDescent="0.2">
      <c r="B207" s="32"/>
      <c r="C207" s="198" t="s">
        <v>2853</v>
      </c>
      <c r="D207" s="199" t="s">
        <v>2854</v>
      </c>
      <c r="E207" s="200" t="s">
        <v>1</v>
      </c>
      <c r="F207" s="201">
        <v>16.36</v>
      </c>
      <c r="H207" s="32"/>
    </row>
    <row r="208" spans="2:8" s="1" customFormat="1" ht="16.899999999999999" customHeight="1" x14ac:dyDescent="0.2">
      <c r="B208" s="32"/>
      <c r="C208" s="198" t="s">
        <v>2855</v>
      </c>
      <c r="D208" s="199" t="s">
        <v>2856</v>
      </c>
      <c r="E208" s="200" t="s">
        <v>1</v>
      </c>
      <c r="F208" s="201">
        <v>69.84</v>
      </c>
      <c r="H208" s="32"/>
    </row>
    <row r="209" spans="2:8" s="1" customFormat="1" ht="16.899999999999999" customHeight="1" x14ac:dyDescent="0.2">
      <c r="B209" s="32"/>
      <c r="C209" s="198" t="s">
        <v>2857</v>
      </c>
      <c r="D209" s="199" t="s">
        <v>2858</v>
      </c>
      <c r="E209" s="200" t="s">
        <v>1</v>
      </c>
      <c r="F209" s="201">
        <v>69.695999999999998</v>
      </c>
      <c r="H209" s="32"/>
    </row>
    <row r="210" spans="2:8" s="1" customFormat="1" ht="16.899999999999999" customHeight="1" x14ac:dyDescent="0.2">
      <c r="B210" s="32"/>
      <c r="C210" s="198" t="s">
        <v>2859</v>
      </c>
      <c r="D210" s="199" t="s">
        <v>2860</v>
      </c>
      <c r="E210" s="200" t="s">
        <v>1</v>
      </c>
      <c r="F210" s="201">
        <v>27.17</v>
      </c>
      <c r="H210" s="32"/>
    </row>
    <row r="211" spans="2:8" s="1" customFormat="1" ht="16.899999999999999" customHeight="1" x14ac:dyDescent="0.2">
      <c r="B211" s="32"/>
      <c r="C211" s="198" t="s">
        <v>2836</v>
      </c>
      <c r="D211" s="199" t="s">
        <v>2837</v>
      </c>
      <c r="E211" s="200" t="s">
        <v>1</v>
      </c>
      <c r="F211" s="201">
        <v>8.1</v>
      </c>
      <c r="H211" s="32"/>
    </row>
    <row r="212" spans="2:8" s="1" customFormat="1" ht="16.899999999999999" customHeight="1" x14ac:dyDescent="0.2">
      <c r="B212" s="32"/>
      <c r="C212" s="198" t="s">
        <v>2861</v>
      </c>
      <c r="D212" s="199" t="s">
        <v>2862</v>
      </c>
      <c r="E212" s="200" t="s">
        <v>1</v>
      </c>
      <c r="F212" s="201">
        <v>57.029000000000003</v>
      </c>
      <c r="H212" s="32"/>
    </row>
    <row r="213" spans="2:8" s="1" customFormat="1" ht="16.899999999999999" customHeight="1" x14ac:dyDescent="0.2">
      <c r="B213" s="32"/>
      <c r="C213" s="198" t="s">
        <v>2863</v>
      </c>
      <c r="D213" s="199" t="s">
        <v>2864</v>
      </c>
      <c r="E213" s="200" t="s">
        <v>1</v>
      </c>
      <c r="F213" s="201">
        <v>14.6</v>
      </c>
      <c r="H213" s="32"/>
    </row>
    <row r="214" spans="2:8" s="1" customFormat="1" ht="16.899999999999999" customHeight="1" x14ac:dyDescent="0.2">
      <c r="B214" s="32"/>
      <c r="C214" s="198" t="s">
        <v>2865</v>
      </c>
      <c r="D214" s="199" t="s">
        <v>2866</v>
      </c>
      <c r="E214" s="200" t="s">
        <v>1</v>
      </c>
      <c r="F214" s="201">
        <v>5</v>
      </c>
      <c r="H214" s="32"/>
    </row>
    <row r="215" spans="2:8" s="1" customFormat="1" ht="16.899999999999999" customHeight="1" x14ac:dyDescent="0.2">
      <c r="B215" s="32"/>
      <c r="C215" s="198" t="s">
        <v>2840</v>
      </c>
      <c r="D215" s="199" t="s">
        <v>2841</v>
      </c>
      <c r="E215" s="200" t="s">
        <v>1</v>
      </c>
      <c r="F215" s="201">
        <v>446.74</v>
      </c>
      <c r="H215" s="32"/>
    </row>
    <row r="216" spans="2:8" s="1" customFormat="1" ht="16.899999999999999" customHeight="1" x14ac:dyDescent="0.2">
      <c r="B216" s="32"/>
      <c r="C216" s="198" t="s">
        <v>2846</v>
      </c>
      <c r="D216" s="199" t="s">
        <v>2847</v>
      </c>
      <c r="E216" s="200" t="s">
        <v>1</v>
      </c>
      <c r="F216" s="201">
        <v>820.61</v>
      </c>
      <c r="H216" s="32"/>
    </row>
    <row r="217" spans="2:8" s="1" customFormat="1" ht="16.899999999999999" customHeight="1" x14ac:dyDescent="0.2">
      <c r="B217" s="32"/>
      <c r="C217" s="198" t="s">
        <v>2867</v>
      </c>
      <c r="D217" s="199" t="s">
        <v>2868</v>
      </c>
      <c r="E217" s="200" t="s">
        <v>1</v>
      </c>
      <c r="F217" s="201">
        <v>27.17</v>
      </c>
      <c r="H217" s="32"/>
    </row>
    <row r="218" spans="2:8" s="1" customFormat="1" ht="26.45" customHeight="1" x14ac:dyDescent="0.2">
      <c r="B218" s="32"/>
      <c r="C218" s="197" t="s">
        <v>111</v>
      </c>
      <c r="D218" s="197" t="s">
        <v>112</v>
      </c>
      <c r="H218" s="32"/>
    </row>
    <row r="219" spans="2:8" s="1" customFormat="1" ht="16.899999999999999" customHeight="1" x14ac:dyDescent="0.2">
      <c r="B219" s="32"/>
      <c r="C219" s="198" t="s">
        <v>1714</v>
      </c>
      <c r="D219" s="199" t="s">
        <v>2869</v>
      </c>
      <c r="E219" s="200" t="s">
        <v>1</v>
      </c>
      <c r="F219" s="201">
        <v>288</v>
      </c>
      <c r="H219" s="32"/>
    </row>
    <row r="220" spans="2:8" s="1" customFormat="1" ht="16.899999999999999" customHeight="1" x14ac:dyDescent="0.2">
      <c r="B220" s="32"/>
      <c r="C220" s="202" t="s">
        <v>1</v>
      </c>
      <c r="D220" s="202" t="s">
        <v>1713</v>
      </c>
      <c r="E220" s="17" t="s">
        <v>1</v>
      </c>
      <c r="F220" s="203">
        <v>288</v>
      </c>
      <c r="H220" s="32"/>
    </row>
    <row r="221" spans="2:8" s="1" customFormat="1" ht="16.899999999999999" customHeight="1" x14ac:dyDescent="0.2">
      <c r="B221" s="32"/>
      <c r="C221" s="202" t="s">
        <v>1714</v>
      </c>
      <c r="D221" s="202" t="s">
        <v>183</v>
      </c>
      <c r="E221" s="17" t="s">
        <v>1</v>
      </c>
      <c r="F221" s="203">
        <v>288</v>
      </c>
      <c r="H221" s="32"/>
    </row>
    <row r="222" spans="2:8" s="1" customFormat="1" ht="16.899999999999999" customHeight="1" x14ac:dyDescent="0.2">
      <c r="B222" s="32"/>
      <c r="C222" s="198" t="s">
        <v>120</v>
      </c>
      <c r="D222" s="199" t="s">
        <v>121</v>
      </c>
      <c r="E222" s="200" t="s">
        <v>1</v>
      </c>
      <c r="F222" s="201">
        <v>0</v>
      </c>
      <c r="H222" s="32"/>
    </row>
    <row r="223" spans="2:8" s="1" customFormat="1" ht="16.899999999999999" customHeight="1" x14ac:dyDescent="0.2">
      <c r="B223" s="32"/>
      <c r="C223" s="198" t="s">
        <v>123</v>
      </c>
      <c r="D223" s="199" t="s">
        <v>124</v>
      </c>
      <c r="E223" s="200" t="s">
        <v>1</v>
      </c>
      <c r="F223" s="201">
        <v>0</v>
      </c>
      <c r="H223" s="32"/>
    </row>
    <row r="224" spans="2:8" s="1" customFormat="1" ht="16.899999999999999" customHeight="1" x14ac:dyDescent="0.2">
      <c r="B224" s="32"/>
      <c r="C224" s="198" t="s">
        <v>127</v>
      </c>
      <c r="D224" s="199" t="s">
        <v>128</v>
      </c>
      <c r="E224" s="200" t="s">
        <v>1</v>
      </c>
      <c r="F224" s="201">
        <v>0</v>
      </c>
      <c r="H224" s="32"/>
    </row>
    <row r="225" spans="2:8" s="1" customFormat="1" ht="16.899999999999999" customHeight="1" x14ac:dyDescent="0.2">
      <c r="B225" s="32"/>
      <c r="C225" s="198" t="s">
        <v>1720</v>
      </c>
      <c r="D225" s="199" t="s">
        <v>2870</v>
      </c>
      <c r="E225" s="200" t="s">
        <v>1</v>
      </c>
      <c r="F225" s="201">
        <v>532</v>
      </c>
      <c r="H225" s="32"/>
    </row>
    <row r="226" spans="2:8" s="1" customFormat="1" ht="16.899999999999999" customHeight="1" x14ac:dyDescent="0.2">
      <c r="B226" s="32"/>
      <c r="C226" s="202" t="s">
        <v>1</v>
      </c>
      <c r="D226" s="202" t="s">
        <v>1719</v>
      </c>
      <c r="E226" s="17" t="s">
        <v>1</v>
      </c>
      <c r="F226" s="203">
        <v>532</v>
      </c>
      <c r="H226" s="32"/>
    </row>
    <row r="227" spans="2:8" s="1" customFormat="1" ht="16.899999999999999" customHeight="1" x14ac:dyDescent="0.2">
      <c r="B227" s="32"/>
      <c r="C227" s="202" t="s">
        <v>1720</v>
      </c>
      <c r="D227" s="202" t="s">
        <v>183</v>
      </c>
      <c r="E227" s="17" t="s">
        <v>1</v>
      </c>
      <c r="F227" s="203">
        <v>532</v>
      </c>
      <c r="H227" s="32"/>
    </row>
    <row r="228" spans="2:8" s="1" customFormat="1" ht="16.899999999999999" customHeight="1" x14ac:dyDescent="0.2">
      <c r="B228" s="32"/>
      <c r="C228" s="198" t="s">
        <v>130</v>
      </c>
      <c r="D228" s="199" t="s">
        <v>131</v>
      </c>
      <c r="E228" s="200" t="s">
        <v>1</v>
      </c>
      <c r="F228" s="201">
        <v>33</v>
      </c>
      <c r="H228" s="32"/>
    </row>
    <row r="229" spans="2:8" s="1" customFormat="1" ht="16.899999999999999" customHeight="1" x14ac:dyDescent="0.2">
      <c r="B229" s="32"/>
      <c r="C229" s="198" t="s">
        <v>133</v>
      </c>
      <c r="D229" s="199" t="s">
        <v>134</v>
      </c>
      <c r="E229" s="200" t="s">
        <v>1</v>
      </c>
      <c r="F229" s="201">
        <v>192.45500000000001</v>
      </c>
      <c r="H229" s="32"/>
    </row>
    <row r="230" spans="2:8" s="1" customFormat="1" ht="16.899999999999999" customHeight="1" x14ac:dyDescent="0.2">
      <c r="B230" s="32"/>
      <c r="C230" s="198" t="s">
        <v>136</v>
      </c>
      <c r="D230" s="199" t="s">
        <v>137</v>
      </c>
      <c r="E230" s="200" t="s">
        <v>1</v>
      </c>
      <c r="F230" s="201">
        <v>76.16</v>
      </c>
      <c r="H230" s="32"/>
    </row>
    <row r="231" spans="2:8" s="1" customFormat="1" ht="16.899999999999999" customHeight="1" x14ac:dyDescent="0.2">
      <c r="B231" s="32"/>
      <c r="C231" s="198" t="s">
        <v>1684</v>
      </c>
      <c r="D231" s="199" t="s">
        <v>1685</v>
      </c>
      <c r="E231" s="200" t="s">
        <v>1</v>
      </c>
      <c r="F231" s="201">
        <v>521.6</v>
      </c>
      <c r="H231" s="32"/>
    </row>
    <row r="232" spans="2:8" s="1" customFormat="1" ht="16.899999999999999" customHeight="1" x14ac:dyDescent="0.2">
      <c r="B232" s="32"/>
      <c r="C232" s="202" t="s">
        <v>1</v>
      </c>
      <c r="D232" s="202" t="s">
        <v>1852</v>
      </c>
      <c r="E232" s="17" t="s">
        <v>1</v>
      </c>
      <c r="F232" s="203">
        <v>127.4</v>
      </c>
      <c r="H232" s="32"/>
    </row>
    <row r="233" spans="2:8" s="1" customFormat="1" ht="16.899999999999999" customHeight="1" x14ac:dyDescent="0.2">
      <c r="B233" s="32"/>
      <c r="C233" s="202" t="s">
        <v>1</v>
      </c>
      <c r="D233" s="202" t="s">
        <v>1853</v>
      </c>
      <c r="E233" s="17" t="s">
        <v>1</v>
      </c>
      <c r="F233" s="203">
        <v>101.2</v>
      </c>
      <c r="H233" s="32"/>
    </row>
    <row r="234" spans="2:8" s="1" customFormat="1" ht="16.899999999999999" customHeight="1" x14ac:dyDescent="0.2">
      <c r="B234" s="32"/>
      <c r="C234" s="202" t="s">
        <v>1</v>
      </c>
      <c r="D234" s="202" t="s">
        <v>1854</v>
      </c>
      <c r="E234" s="17" t="s">
        <v>1</v>
      </c>
      <c r="F234" s="203">
        <v>65</v>
      </c>
      <c r="H234" s="32"/>
    </row>
    <row r="235" spans="2:8" s="1" customFormat="1" ht="16.899999999999999" customHeight="1" x14ac:dyDescent="0.2">
      <c r="B235" s="32"/>
      <c r="C235" s="202" t="s">
        <v>1</v>
      </c>
      <c r="D235" s="202" t="s">
        <v>1855</v>
      </c>
      <c r="E235" s="17" t="s">
        <v>1</v>
      </c>
      <c r="F235" s="203">
        <v>228</v>
      </c>
      <c r="H235" s="32"/>
    </row>
    <row r="236" spans="2:8" s="1" customFormat="1" ht="16.899999999999999" customHeight="1" x14ac:dyDescent="0.2">
      <c r="B236" s="32"/>
      <c r="C236" s="202" t="s">
        <v>1684</v>
      </c>
      <c r="D236" s="202" t="s">
        <v>183</v>
      </c>
      <c r="E236" s="17" t="s">
        <v>1</v>
      </c>
      <c r="F236" s="203">
        <v>521.6</v>
      </c>
      <c r="H236" s="32"/>
    </row>
    <row r="237" spans="2:8" s="1" customFormat="1" ht="16.899999999999999" customHeight="1" x14ac:dyDescent="0.2">
      <c r="B237" s="32"/>
      <c r="C237" s="204" t="s">
        <v>2790</v>
      </c>
      <c r="H237" s="32"/>
    </row>
    <row r="238" spans="2:8" s="1" customFormat="1" ht="22.5" x14ac:dyDescent="0.2">
      <c r="B238" s="32"/>
      <c r="C238" s="202" t="s">
        <v>1848</v>
      </c>
      <c r="D238" s="202" t="s">
        <v>1849</v>
      </c>
      <c r="E238" s="17" t="s">
        <v>177</v>
      </c>
      <c r="F238" s="203">
        <v>521.6</v>
      </c>
      <c r="H238" s="32"/>
    </row>
    <row r="239" spans="2:8" s="1" customFormat="1" ht="22.5" x14ac:dyDescent="0.2">
      <c r="B239" s="32"/>
      <c r="C239" s="202" t="s">
        <v>1731</v>
      </c>
      <c r="D239" s="202" t="s">
        <v>1732</v>
      </c>
      <c r="E239" s="17" t="s">
        <v>793</v>
      </c>
      <c r="F239" s="203">
        <v>695.15</v>
      </c>
      <c r="H239" s="32"/>
    </row>
    <row r="240" spans="2:8" s="1" customFormat="1" ht="22.5" x14ac:dyDescent="0.2">
      <c r="B240" s="32"/>
      <c r="C240" s="202" t="s">
        <v>806</v>
      </c>
      <c r="D240" s="202" t="s">
        <v>807</v>
      </c>
      <c r="E240" s="17" t="s">
        <v>793</v>
      </c>
      <c r="F240" s="203">
        <v>847.14200000000005</v>
      </c>
      <c r="H240" s="32"/>
    </row>
    <row r="241" spans="2:8" s="1" customFormat="1" ht="22.5" x14ac:dyDescent="0.2">
      <c r="B241" s="32"/>
      <c r="C241" s="202" t="s">
        <v>810</v>
      </c>
      <c r="D241" s="202" t="s">
        <v>811</v>
      </c>
      <c r="E241" s="17" t="s">
        <v>793</v>
      </c>
      <c r="F241" s="203">
        <v>4235.71</v>
      </c>
      <c r="H241" s="32"/>
    </row>
    <row r="242" spans="2:8" s="1" customFormat="1" ht="22.5" x14ac:dyDescent="0.2">
      <c r="B242" s="32"/>
      <c r="C242" s="202" t="s">
        <v>823</v>
      </c>
      <c r="D242" s="202" t="s">
        <v>824</v>
      </c>
      <c r="E242" s="17" t="s">
        <v>324</v>
      </c>
      <c r="F242" s="203">
        <v>1524.855</v>
      </c>
      <c r="H242" s="32"/>
    </row>
    <row r="243" spans="2:8" s="1" customFormat="1" ht="16.899999999999999" customHeight="1" x14ac:dyDescent="0.2">
      <c r="B243" s="32"/>
      <c r="C243" s="202" t="s">
        <v>1786</v>
      </c>
      <c r="D243" s="202" t="s">
        <v>1787</v>
      </c>
      <c r="E243" s="17" t="s">
        <v>177</v>
      </c>
      <c r="F243" s="203">
        <v>1170.28</v>
      </c>
      <c r="H243" s="32"/>
    </row>
    <row r="244" spans="2:8" s="1" customFormat="1" ht="16.899999999999999" customHeight="1" x14ac:dyDescent="0.2">
      <c r="B244" s="32"/>
      <c r="C244" s="202" t="s">
        <v>1826</v>
      </c>
      <c r="D244" s="202" t="s">
        <v>1827</v>
      </c>
      <c r="E244" s="17" t="s">
        <v>177</v>
      </c>
      <c r="F244" s="203">
        <v>521.6</v>
      </c>
      <c r="H244" s="32"/>
    </row>
    <row r="245" spans="2:8" s="1" customFormat="1" ht="16.899999999999999" customHeight="1" x14ac:dyDescent="0.2">
      <c r="B245" s="32"/>
      <c r="C245" s="202" t="s">
        <v>1830</v>
      </c>
      <c r="D245" s="202" t="s">
        <v>1831</v>
      </c>
      <c r="E245" s="17" t="s">
        <v>177</v>
      </c>
      <c r="F245" s="203">
        <v>1170.28</v>
      </c>
      <c r="H245" s="32"/>
    </row>
    <row r="246" spans="2:8" s="1" customFormat="1" ht="16.899999999999999" customHeight="1" x14ac:dyDescent="0.2">
      <c r="B246" s="32"/>
      <c r="C246" s="202" t="s">
        <v>1856</v>
      </c>
      <c r="D246" s="202" t="s">
        <v>1857</v>
      </c>
      <c r="E246" s="17" t="s">
        <v>177</v>
      </c>
      <c r="F246" s="203">
        <v>526.81600000000003</v>
      </c>
      <c r="H246" s="32"/>
    </row>
    <row r="247" spans="2:8" s="1" customFormat="1" ht="16.899999999999999" customHeight="1" x14ac:dyDescent="0.2">
      <c r="B247" s="32"/>
      <c r="C247" s="198" t="s">
        <v>1687</v>
      </c>
      <c r="D247" s="199" t="s">
        <v>1688</v>
      </c>
      <c r="E247" s="200" t="s">
        <v>1</v>
      </c>
      <c r="F247" s="201">
        <v>648.67999999999995</v>
      </c>
      <c r="H247" s="32"/>
    </row>
    <row r="248" spans="2:8" s="1" customFormat="1" ht="16.899999999999999" customHeight="1" x14ac:dyDescent="0.2">
      <c r="B248" s="32"/>
      <c r="C248" s="202" t="s">
        <v>1</v>
      </c>
      <c r="D248" s="202" t="s">
        <v>1843</v>
      </c>
      <c r="E248" s="17" t="s">
        <v>1</v>
      </c>
      <c r="F248" s="203">
        <v>648.67999999999995</v>
      </c>
      <c r="H248" s="32"/>
    </row>
    <row r="249" spans="2:8" s="1" customFormat="1" ht="16.899999999999999" customHeight="1" x14ac:dyDescent="0.2">
      <c r="B249" s="32"/>
      <c r="C249" s="202" t="s">
        <v>1687</v>
      </c>
      <c r="D249" s="202" t="s">
        <v>183</v>
      </c>
      <c r="E249" s="17" t="s">
        <v>1</v>
      </c>
      <c r="F249" s="203">
        <v>648.67999999999995</v>
      </c>
      <c r="H249" s="32"/>
    </row>
    <row r="250" spans="2:8" s="1" customFormat="1" ht="16.899999999999999" customHeight="1" x14ac:dyDescent="0.2">
      <c r="B250" s="32"/>
      <c r="C250" s="204" t="s">
        <v>2790</v>
      </c>
      <c r="H250" s="32"/>
    </row>
    <row r="251" spans="2:8" s="1" customFormat="1" ht="16.899999999999999" customHeight="1" x14ac:dyDescent="0.2">
      <c r="B251" s="32"/>
      <c r="C251" s="202" t="s">
        <v>1839</v>
      </c>
      <c r="D251" s="202" t="s">
        <v>1840</v>
      </c>
      <c r="E251" s="17" t="s">
        <v>177</v>
      </c>
      <c r="F251" s="203">
        <v>648.67999999999995</v>
      </c>
      <c r="H251" s="32"/>
    </row>
    <row r="252" spans="2:8" s="1" customFormat="1" ht="22.5" x14ac:dyDescent="0.2">
      <c r="B252" s="32"/>
      <c r="C252" s="202" t="s">
        <v>1731</v>
      </c>
      <c r="D252" s="202" t="s">
        <v>1732</v>
      </c>
      <c r="E252" s="17" t="s">
        <v>793</v>
      </c>
      <c r="F252" s="203">
        <v>695.15</v>
      </c>
      <c r="H252" s="32"/>
    </row>
    <row r="253" spans="2:8" s="1" customFormat="1" ht="22.5" x14ac:dyDescent="0.2">
      <c r="B253" s="32"/>
      <c r="C253" s="202" t="s">
        <v>806</v>
      </c>
      <c r="D253" s="202" t="s">
        <v>807</v>
      </c>
      <c r="E253" s="17" t="s">
        <v>793</v>
      </c>
      <c r="F253" s="203">
        <v>847.14200000000005</v>
      </c>
      <c r="H253" s="32"/>
    </row>
    <row r="254" spans="2:8" s="1" customFormat="1" ht="22.5" x14ac:dyDescent="0.2">
      <c r="B254" s="32"/>
      <c r="C254" s="202" t="s">
        <v>810</v>
      </c>
      <c r="D254" s="202" t="s">
        <v>811</v>
      </c>
      <c r="E254" s="17" t="s">
        <v>793</v>
      </c>
      <c r="F254" s="203">
        <v>4235.71</v>
      </c>
      <c r="H254" s="32"/>
    </row>
    <row r="255" spans="2:8" s="1" customFormat="1" ht="22.5" x14ac:dyDescent="0.2">
      <c r="B255" s="32"/>
      <c r="C255" s="202" t="s">
        <v>823</v>
      </c>
      <c r="D255" s="202" t="s">
        <v>824</v>
      </c>
      <c r="E255" s="17" t="s">
        <v>324</v>
      </c>
      <c r="F255" s="203">
        <v>1524.855</v>
      </c>
      <c r="H255" s="32"/>
    </row>
    <row r="256" spans="2:8" s="1" customFormat="1" ht="16.899999999999999" customHeight="1" x14ac:dyDescent="0.2">
      <c r="B256" s="32"/>
      <c r="C256" s="202" t="s">
        <v>1786</v>
      </c>
      <c r="D256" s="202" t="s">
        <v>1787</v>
      </c>
      <c r="E256" s="17" t="s">
        <v>177</v>
      </c>
      <c r="F256" s="203">
        <v>1170.28</v>
      </c>
      <c r="H256" s="32"/>
    </row>
    <row r="257" spans="2:8" s="1" customFormat="1" ht="16.899999999999999" customHeight="1" x14ac:dyDescent="0.2">
      <c r="B257" s="32"/>
      <c r="C257" s="202" t="s">
        <v>1822</v>
      </c>
      <c r="D257" s="202" t="s">
        <v>1823</v>
      </c>
      <c r="E257" s="17" t="s">
        <v>177</v>
      </c>
      <c r="F257" s="203">
        <v>648.67999999999995</v>
      </c>
      <c r="H257" s="32"/>
    </row>
    <row r="258" spans="2:8" s="1" customFormat="1" ht="16.899999999999999" customHeight="1" x14ac:dyDescent="0.2">
      <c r="B258" s="32"/>
      <c r="C258" s="202" t="s">
        <v>1830</v>
      </c>
      <c r="D258" s="202" t="s">
        <v>1831</v>
      </c>
      <c r="E258" s="17" t="s">
        <v>177</v>
      </c>
      <c r="F258" s="203">
        <v>1170.28</v>
      </c>
      <c r="H258" s="32"/>
    </row>
    <row r="259" spans="2:8" s="1" customFormat="1" ht="16.899999999999999" customHeight="1" x14ac:dyDescent="0.2">
      <c r="B259" s="32"/>
      <c r="C259" s="202" t="s">
        <v>1834</v>
      </c>
      <c r="D259" s="202" t="s">
        <v>1835</v>
      </c>
      <c r="E259" s="17" t="s">
        <v>177</v>
      </c>
      <c r="F259" s="203">
        <v>1297.3599999999999</v>
      </c>
      <c r="H259" s="32"/>
    </row>
    <row r="260" spans="2:8" s="1" customFormat="1" ht="16.899999999999999" customHeight="1" x14ac:dyDescent="0.2">
      <c r="B260" s="32"/>
      <c r="C260" s="202" t="s">
        <v>1844</v>
      </c>
      <c r="D260" s="202" t="s">
        <v>1845</v>
      </c>
      <c r="E260" s="17" t="s">
        <v>177</v>
      </c>
      <c r="F260" s="203">
        <v>655.16700000000003</v>
      </c>
      <c r="H260" s="32"/>
    </row>
    <row r="261" spans="2:8" s="1" customFormat="1" ht="16.899999999999999" customHeight="1" x14ac:dyDescent="0.2">
      <c r="B261" s="32"/>
      <c r="C261" s="198" t="s">
        <v>1690</v>
      </c>
      <c r="D261" s="199" t="s">
        <v>1691</v>
      </c>
      <c r="E261" s="200" t="s">
        <v>1</v>
      </c>
      <c r="F261" s="201">
        <v>759.95799999999997</v>
      </c>
      <c r="H261" s="32"/>
    </row>
    <row r="262" spans="2:8" s="1" customFormat="1" ht="16.899999999999999" customHeight="1" x14ac:dyDescent="0.2">
      <c r="B262" s="32"/>
      <c r="C262" s="202" t="s">
        <v>1</v>
      </c>
      <c r="D262" s="202" t="s">
        <v>1741</v>
      </c>
      <c r="E262" s="17" t="s">
        <v>1</v>
      </c>
      <c r="F262" s="203">
        <v>512.73599999999999</v>
      </c>
      <c r="H262" s="32"/>
    </row>
    <row r="263" spans="2:8" s="1" customFormat="1" ht="16.899999999999999" customHeight="1" x14ac:dyDescent="0.2">
      <c r="B263" s="32"/>
      <c r="C263" s="202" t="s">
        <v>1</v>
      </c>
      <c r="D263" s="202" t="s">
        <v>1742</v>
      </c>
      <c r="E263" s="17" t="s">
        <v>1</v>
      </c>
      <c r="F263" s="203">
        <v>38.509</v>
      </c>
      <c r="H263" s="32"/>
    </row>
    <row r="264" spans="2:8" s="1" customFormat="1" ht="16.899999999999999" customHeight="1" x14ac:dyDescent="0.2">
      <c r="B264" s="32"/>
      <c r="C264" s="202" t="s">
        <v>1</v>
      </c>
      <c r="D264" s="202" t="s">
        <v>1743</v>
      </c>
      <c r="E264" s="17" t="s">
        <v>1</v>
      </c>
      <c r="F264" s="203">
        <v>79.283000000000001</v>
      </c>
      <c r="H264" s="32"/>
    </row>
    <row r="265" spans="2:8" s="1" customFormat="1" ht="16.899999999999999" customHeight="1" x14ac:dyDescent="0.2">
      <c r="B265" s="32"/>
      <c r="C265" s="202" t="s">
        <v>1</v>
      </c>
      <c r="D265" s="202" t="s">
        <v>1744</v>
      </c>
      <c r="E265" s="17" t="s">
        <v>1</v>
      </c>
      <c r="F265" s="203">
        <v>66.429000000000002</v>
      </c>
      <c r="H265" s="32"/>
    </row>
    <row r="266" spans="2:8" s="1" customFormat="1" ht="16.899999999999999" customHeight="1" x14ac:dyDescent="0.2">
      <c r="B266" s="32"/>
      <c r="C266" s="202" t="s">
        <v>1</v>
      </c>
      <c r="D266" s="202" t="s">
        <v>1745</v>
      </c>
      <c r="E266" s="17" t="s">
        <v>1</v>
      </c>
      <c r="F266" s="203">
        <v>5.0579999999999998</v>
      </c>
      <c r="H266" s="32"/>
    </row>
    <row r="267" spans="2:8" s="1" customFormat="1" ht="16.899999999999999" customHeight="1" x14ac:dyDescent="0.2">
      <c r="B267" s="32"/>
      <c r="C267" s="202" t="s">
        <v>1</v>
      </c>
      <c r="D267" s="202" t="s">
        <v>1746</v>
      </c>
      <c r="E267" s="17" t="s">
        <v>1</v>
      </c>
      <c r="F267" s="203">
        <v>5.0579999999999998</v>
      </c>
      <c r="H267" s="32"/>
    </row>
    <row r="268" spans="2:8" s="1" customFormat="1" ht="16.899999999999999" customHeight="1" x14ac:dyDescent="0.2">
      <c r="B268" s="32"/>
      <c r="C268" s="202" t="s">
        <v>1</v>
      </c>
      <c r="D268" s="202" t="s">
        <v>1747</v>
      </c>
      <c r="E268" s="17" t="s">
        <v>1</v>
      </c>
      <c r="F268" s="203">
        <v>52.884999999999998</v>
      </c>
      <c r="H268" s="32"/>
    </row>
    <row r="269" spans="2:8" s="1" customFormat="1" ht="16.899999999999999" customHeight="1" x14ac:dyDescent="0.2">
      <c r="B269" s="32"/>
      <c r="C269" s="202" t="s">
        <v>1690</v>
      </c>
      <c r="D269" s="202" t="s">
        <v>209</v>
      </c>
      <c r="E269" s="17" t="s">
        <v>1</v>
      </c>
      <c r="F269" s="203">
        <v>759.95799999999997</v>
      </c>
      <c r="H269" s="32"/>
    </row>
    <row r="270" spans="2:8" s="1" customFormat="1" ht="16.899999999999999" customHeight="1" x14ac:dyDescent="0.2">
      <c r="B270" s="32"/>
      <c r="C270" s="204" t="s">
        <v>2790</v>
      </c>
      <c r="H270" s="32"/>
    </row>
    <row r="271" spans="2:8" s="1" customFormat="1" ht="22.5" x14ac:dyDescent="0.2">
      <c r="B271" s="32"/>
      <c r="C271" s="202" t="s">
        <v>1737</v>
      </c>
      <c r="D271" s="202" t="s">
        <v>1738</v>
      </c>
      <c r="E271" s="17" t="s">
        <v>793</v>
      </c>
      <c r="F271" s="203">
        <v>759.95799999999997</v>
      </c>
      <c r="H271" s="32"/>
    </row>
    <row r="272" spans="2:8" s="1" customFormat="1" ht="22.5" x14ac:dyDescent="0.2">
      <c r="B272" s="32"/>
      <c r="C272" s="202" t="s">
        <v>806</v>
      </c>
      <c r="D272" s="202" t="s">
        <v>807</v>
      </c>
      <c r="E272" s="17" t="s">
        <v>793</v>
      </c>
      <c r="F272" s="203">
        <v>847.14200000000005</v>
      </c>
      <c r="H272" s="32"/>
    </row>
    <row r="273" spans="2:8" s="1" customFormat="1" ht="22.5" x14ac:dyDescent="0.2">
      <c r="B273" s="32"/>
      <c r="C273" s="202" t="s">
        <v>810</v>
      </c>
      <c r="D273" s="202" t="s">
        <v>811</v>
      </c>
      <c r="E273" s="17" t="s">
        <v>793</v>
      </c>
      <c r="F273" s="203">
        <v>4235.71</v>
      </c>
      <c r="H273" s="32"/>
    </row>
    <row r="274" spans="2:8" s="1" customFormat="1" ht="22.5" x14ac:dyDescent="0.2">
      <c r="B274" s="32"/>
      <c r="C274" s="202" t="s">
        <v>823</v>
      </c>
      <c r="D274" s="202" t="s">
        <v>824</v>
      </c>
      <c r="E274" s="17" t="s">
        <v>324</v>
      </c>
      <c r="F274" s="203">
        <v>1524.855</v>
      </c>
      <c r="H274" s="32"/>
    </row>
    <row r="275" spans="2:8" s="1" customFormat="1" ht="16.899999999999999" customHeight="1" x14ac:dyDescent="0.2">
      <c r="B275" s="32"/>
      <c r="C275" s="202" t="s">
        <v>1781</v>
      </c>
      <c r="D275" s="202" t="s">
        <v>1782</v>
      </c>
      <c r="E275" s="17" t="s">
        <v>793</v>
      </c>
      <c r="F275" s="203">
        <v>607.96600000000001</v>
      </c>
      <c r="H275" s="32"/>
    </row>
    <row r="276" spans="2:8" s="1" customFormat="1" ht="16.899999999999999" customHeight="1" x14ac:dyDescent="0.2">
      <c r="B276" s="32"/>
      <c r="C276" s="198" t="s">
        <v>1693</v>
      </c>
      <c r="D276" s="199" t="s">
        <v>1694</v>
      </c>
      <c r="E276" s="200" t="s">
        <v>1</v>
      </c>
      <c r="F276" s="201">
        <v>84</v>
      </c>
      <c r="H276" s="32"/>
    </row>
    <row r="277" spans="2:8" s="1" customFormat="1" ht="16.899999999999999" customHeight="1" x14ac:dyDescent="0.2">
      <c r="B277" s="32"/>
      <c r="C277" s="202" t="s">
        <v>1</v>
      </c>
      <c r="D277" s="202" t="s">
        <v>1884</v>
      </c>
      <c r="E277" s="17" t="s">
        <v>1</v>
      </c>
      <c r="F277" s="203">
        <v>84</v>
      </c>
      <c r="H277" s="32"/>
    </row>
    <row r="278" spans="2:8" s="1" customFormat="1" ht="16.899999999999999" customHeight="1" x14ac:dyDescent="0.2">
      <c r="B278" s="32"/>
      <c r="C278" s="202" t="s">
        <v>1693</v>
      </c>
      <c r="D278" s="202" t="s">
        <v>183</v>
      </c>
      <c r="E278" s="17" t="s">
        <v>1</v>
      </c>
      <c r="F278" s="203">
        <v>84</v>
      </c>
      <c r="H278" s="32"/>
    </row>
    <row r="279" spans="2:8" s="1" customFormat="1" ht="16.899999999999999" customHeight="1" x14ac:dyDescent="0.2">
      <c r="B279" s="32"/>
      <c r="C279" s="204" t="s">
        <v>2790</v>
      </c>
      <c r="H279" s="32"/>
    </row>
    <row r="280" spans="2:8" s="1" customFormat="1" ht="16.899999999999999" customHeight="1" x14ac:dyDescent="0.2">
      <c r="B280" s="32"/>
      <c r="C280" s="202" t="s">
        <v>1880</v>
      </c>
      <c r="D280" s="202" t="s">
        <v>1881</v>
      </c>
      <c r="E280" s="17" t="s">
        <v>202</v>
      </c>
      <c r="F280" s="203">
        <v>84</v>
      </c>
      <c r="H280" s="32"/>
    </row>
    <row r="281" spans="2:8" s="1" customFormat="1" ht="16.899999999999999" customHeight="1" x14ac:dyDescent="0.2">
      <c r="B281" s="32"/>
      <c r="C281" s="202" t="s">
        <v>1885</v>
      </c>
      <c r="D281" s="202" t="s">
        <v>1886</v>
      </c>
      <c r="E281" s="17" t="s">
        <v>202</v>
      </c>
      <c r="F281" s="203">
        <v>85.68</v>
      </c>
      <c r="H281" s="32"/>
    </row>
    <row r="282" spans="2:8" s="1" customFormat="1" ht="16.899999999999999" customHeight="1" x14ac:dyDescent="0.2">
      <c r="B282" s="32"/>
      <c r="C282" s="198" t="s">
        <v>2871</v>
      </c>
      <c r="D282" s="199" t="s">
        <v>2872</v>
      </c>
      <c r="E282" s="200" t="s">
        <v>1</v>
      </c>
      <c r="F282" s="201">
        <v>84</v>
      </c>
      <c r="H282" s="32"/>
    </row>
    <row r="283" spans="2:8" s="1" customFormat="1" ht="16.899999999999999" customHeight="1" x14ac:dyDescent="0.2">
      <c r="B283" s="32"/>
      <c r="C283" s="198" t="s">
        <v>1695</v>
      </c>
      <c r="D283" s="199" t="s">
        <v>1696</v>
      </c>
      <c r="E283" s="200" t="s">
        <v>1</v>
      </c>
      <c r="F283" s="201">
        <v>332</v>
      </c>
      <c r="H283" s="32"/>
    </row>
    <row r="284" spans="2:8" s="1" customFormat="1" ht="16.899999999999999" customHeight="1" x14ac:dyDescent="0.2">
      <c r="B284" s="32"/>
      <c r="C284" s="202" t="s">
        <v>1</v>
      </c>
      <c r="D284" s="202" t="s">
        <v>1893</v>
      </c>
      <c r="E284" s="17" t="s">
        <v>1</v>
      </c>
      <c r="F284" s="203">
        <v>209</v>
      </c>
      <c r="H284" s="32"/>
    </row>
    <row r="285" spans="2:8" s="1" customFormat="1" ht="16.899999999999999" customHeight="1" x14ac:dyDescent="0.2">
      <c r="B285" s="32"/>
      <c r="C285" s="202" t="s">
        <v>1</v>
      </c>
      <c r="D285" s="202" t="s">
        <v>1894</v>
      </c>
      <c r="E285" s="17" t="s">
        <v>1</v>
      </c>
      <c r="F285" s="203">
        <v>123</v>
      </c>
      <c r="H285" s="32"/>
    </row>
    <row r="286" spans="2:8" s="1" customFormat="1" ht="16.899999999999999" customHeight="1" x14ac:dyDescent="0.2">
      <c r="B286" s="32"/>
      <c r="C286" s="202" t="s">
        <v>1695</v>
      </c>
      <c r="D286" s="202" t="s">
        <v>183</v>
      </c>
      <c r="E286" s="17" t="s">
        <v>1</v>
      </c>
      <c r="F286" s="203">
        <v>332</v>
      </c>
      <c r="H286" s="32"/>
    </row>
    <row r="287" spans="2:8" s="1" customFormat="1" ht="16.899999999999999" customHeight="1" x14ac:dyDescent="0.2">
      <c r="B287" s="32"/>
      <c r="C287" s="204" t="s">
        <v>2790</v>
      </c>
      <c r="H287" s="32"/>
    </row>
    <row r="288" spans="2:8" s="1" customFormat="1" ht="16.899999999999999" customHeight="1" x14ac:dyDescent="0.2">
      <c r="B288" s="32"/>
      <c r="C288" s="202" t="s">
        <v>1889</v>
      </c>
      <c r="D288" s="202" t="s">
        <v>1890</v>
      </c>
      <c r="E288" s="17" t="s">
        <v>202</v>
      </c>
      <c r="F288" s="203">
        <v>332</v>
      </c>
      <c r="H288" s="32"/>
    </row>
    <row r="289" spans="2:8" s="1" customFormat="1" ht="16.899999999999999" customHeight="1" x14ac:dyDescent="0.2">
      <c r="B289" s="32"/>
      <c r="C289" s="202" t="s">
        <v>1895</v>
      </c>
      <c r="D289" s="202" t="s">
        <v>1896</v>
      </c>
      <c r="E289" s="17" t="s">
        <v>202</v>
      </c>
      <c r="F289" s="203">
        <v>335.32</v>
      </c>
      <c r="H289" s="32"/>
    </row>
    <row r="290" spans="2:8" s="1" customFormat="1" ht="7.35" customHeight="1" x14ac:dyDescent="0.2">
      <c r="B290" s="44"/>
      <c r="C290" s="45"/>
      <c r="D290" s="45"/>
      <c r="E290" s="45"/>
      <c r="F290" s="45"/>
      <c r="G290" s="45"/>
      <c r="H290" s="32"/>
    </row>
    <row r="291" spans="2:8" s="1" customFormat="1" x14ac:dyDescent="0.2"/>
  </sheetData>
  <sheetProtection algorithmName="SHA-512" hashValue="jxU38kzT0KBk2u9g1Lx3QEBOs5CbDihHmCG+hJnHFoMtksEqB5OqYHxocqChnP0x+GocZGGZaQKbxff6bRncFA==" saltValue="+gLXoZJWXmlqgAxp4/AbVA==" spinCount="100000" sheet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9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87</v>
      </c>
      <c r="AZ2" s="93" t="s">
        <v>120</v>
      </c>
      <c r="BA2" s="93" t="s">
        <v>121</v>
      </c>
      <c r="BB2" s="93" t="s">
        <v>1</v>
      </c>
      <c r="BC2" s="93" t="s">
        <v>122</v>
      </c>
      <c r="BD2" s="93" t="s">
        <v>82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93" t="s">
        <v>123</v>
      </c>
      <c r="BA3" s="93" t="s">
        <v>124</v>
      </c>
      <c r="BB3" s="93" t="s">
        <v>1</v>
      </c>
      <c r="BC3" s="93" t="s">
        <v>125</v>
      </c>
      <c r="BD3" s="93" t="s">
        <v>82</v>
      </c>
    </row>
    <row r="4" spans="2:5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  <c r="AZ4" s="93" t="s">
        <v>127</v>
      </c>
      <c r="BA4" s="93" t="s">
        <v>128</v>
      </c>
      <c r="BB4" s="93" t="s">
        <v>1</v>
      </c>
      <c r="BC4" s="93" t="s">
        <v>129</v>
      </c>
      <c r="BD4" s="93" t="s">
        <v>82</v>
      </c>
    </row>
    <row r="5" spans="2:56" ht="6.95" customHeight="1" x14ac:dyDescent="0.2">
      <c r="B5" s="20"/>
      <c r="L5" s="20"/>
      <c r="AZ5" s="93" t="s">
        <v>130</v>
      </c>
      <c r="BA5" s="93" t="s">
        <v>131</v>
      </c>
      <c r="BB5" s="93" t="s">
        <v>1</v>
      </c>
      <c r="BC5" s="93" t="s">
        <v>132</v>
      </c>
      <c r="BD5" s="93" t="s">
        <v>82</v>
      </c>
    </row>
    <row r="6" spans="2:56" ht="12" customHeight="1" x14ac:dyDescent="0.2">
      <c r="B6" s="20"/>
      <c r="D6" s="27" t="s">
        <v>16</v>
      </c>
      <c r="L6" s="20"/>
      <c r="AZ6" s="93" t="s">
        <v>133</v>
      </c>
      <c r="BA6" s="93" t="s">
        <v>134</v>
      </c>
      <c r="BB6" s="93" t="s">
        <v>1</v>
      </c>
      <c r="BC6" s="93" t="s">
        <v>135</v>
      </c>
      <c r="BD6" s="93" t="s">
        <v>82</v>
      </c>
    </row>
    <row r="7" spans="2:5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  <c r="AZ7" s="93" t="s">
        <v>136</v>
      </c>
      <c r="BA7" s="93" t="s">
        <v>137</v>
      </c>
      <c r="BB7" s="93" t="s">
        <v>1</v>
      </c>
      <c r="BC7" s="93" t="s">
        <v>138</v>
      </c>
      <c r="BD7" s="93" t="s">
        <v>82</v>
      </c>
    </row>
    <row r="8" spans="2:56" ht="12" customHeight="1" x14ac:dyDescent="0.2">
      <c r="B8" s="20"/>
      <c r="D8" s="27" t="s">
        <v>139</v>
      </c>
      <c r="L8" s="20"/>
    </row>
    <row r="9" spans="2:56" s="1" customFormat="1" ht="16.5" customHeight="1" x14ac:dyDescent="0.2">
      <c r="B9" s="32"/>
      <c r="E9" s="249" t="s">
        <v>140</v>
      </c>
      <c r="F9" s="248"/>
      <c r="G9" s="248"/>
      <c r="H9" s="248"/>
      <c r="L9" s="32"/>
    </row>
    <row r="10" spans="2:56" s="1" customFormat="1" ht="12" customHeight="1" x14ac:dyDescent="0.2">
      <c r="B10" s="32"/>
      <c r="D10" s="27" t="s">
        <v>141</v>
      </c>
      <c r="L10" s="32"/>
    </row>
    <row r="11" spans="2:56" s="1" customFormat="1" ht="16.5" customHeight="1" x14ac:dyDescent="0.2">
      <c r="B11" s="32"/>
      <c r="E11" s="221" t="s">
        <v>142</v>
      </c>
      <c r="F11" s="248"/>
      <c r="G11" s="248"/>
      <c r="H11" s="248"/>
      <c r="L11" s="32"/>
    </row>
    <row r="12" spans="2:56" s="1" customFormat="1" x14ac:dyDescent="0.2">
      <c r="B12" s="32"/>
      <c r="L12" s="32"/>
    </row>
    <row r="13" spans="2:5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5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56" s="1" customFormat="1" ht="10.9" customHeight="1" x14ac:dyDescent="0.2">
      <c r="B15" s="32"/>
      <c r="L15" s="32"/>
    </row>
    <row r="16" spans="2:5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ROUND(J128,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ROUND((SUM(BE128:BE318)),  1)</f>
        <v>0</v>
      </c>
      <c r="I35" s="97">
        <v>0.21</v>
      </c>
      <c r="J35" s="86">
        <f>ROUND(((SUM(BE128:BE318))*I35),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ROUND((SUM(BF128:BF318)),  1)</f>
        <v>0</v>
      </c>
      <c r="I36" s="97">
        <v>0.15</v>
      </c>
      <c r="J36" s="86">
        <f>ROUND(((SUM(BF128:BF318))*I36),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ROUND((SUM(BG128:BG318)),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ROUND((SUM(BH128:BH318)),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ROUND((SUM(BI128:BI318)),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140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a - Stavební část -  vnější plášť v 1.p.p.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J128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2:47" s="9" customFormat="1" ht="19.899999999999999" customHeight="1" x14ac:dyDescent="0.2">
      <c r="B100" s="113"/>
      <c r="D100" s="114" t="s">
        <v>149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2:47" s="9" customFormat="1" ht="19.899999999999999" customHeight="1" x14ac:dyDescent="0.2">
      <c r="B101" s="113"/>
      <c r="D101" s="114" t="s">
        <v>150</v>
      </c>
      <c r="E101" s="115"/>
      <c r="F101" s="115"/>
      <c r="G101" s="115"/>
      <c r="H101" s="115"/>
      <c r="I101" s="115"/>
      <c r="J101" s="116">
        <f>J253</f>
        <v>0</v>
      </c>
      <c r="L101" s="113"/>
    </row>
    <row r="102" spans="2:47" s="9" customFormat="1" ht="19.899999999999999" customHeight="1" x14ac:dyDescent="0.2">
      <c r="B102" s="113"/>
      <c r="D102" s="114" t="s">
        <v>151</v>
      </c>
      <c r="E102" s="115"/>
      <c r="F102" s="115"/>
      <c r="G102" s="115"/>
      <c r="H102" s="115"/>
      <c r="I102" s="115"/>
      <c r="J102" s="116">
        <f>J259</f>
        <v>0</v>
      </c>
      <c r="L102" s="113"/>
    </row>
    <row r="103" spans="2:47" s="9" customFormat="1" ht="19.899999999999999" customHeight="1" x14ac:dyDescent="0.2">
      <c r="B103" s="113"/>
      <c r="D103" s="114" t="s">
        <v>152</v>
      </c>
      <c r="E103" s="115"/>
      <c r="F103" s="115"/>
      <c r="G103" s="115"/>
      <c r="H103" s="115"/>
      <c r="I103" s="115"/>
      <c r="J103" s="116">
        <f>J269</f>
        <v>0</v>
      </c>
      <c r="L103" s="113"/>
    </row>
    <row r="104" spans="2:47" s="8" customFormat="1" ht="24.95" customHeight="1" x14ac:dyDescent="0.2">
      <c r="B104" s="109"/>
      <c r="D104" s="110" t="s">
        <v>153</v>
      </c>
      <c r="E104" s="111"/>
      <c r="F104" s="111"/>
      <c r="G104" s="111"/>
      <c r="H104" s="111"/>
      <c r="I104" s="111"/>
      <c r="J104" s="112">
        <f>J272</f>
        <v>0</v>
      </c>
      <c r="L104" s="109"/>
    </row>
    <row r="105" spans="2:47" s="9" customFormat="1" ht="19.899999999999999" customHeight="1" x14ac:dyDescent="0.2">
      <c r="B105" s="113"/>
      <c r="D105" s="114" t="s">
        <v>154</v>
      </c>
      <c r="E105" s="115"/>
      <c r="F105" s="115"/>
      <c r="G105" s="115"/>
      <c r="H105" s="115"/>
      <c r="I105" s="115"/>
      <c r="J105" s="116">
        <f>J273</f>
        <v>0</v>
      </c>
      <c r="L105" s="113"/>
    </row>
    <row r="106" spans="2:47" s="9" customFormat="1" ht="19.899999999999999" customHeight="1" x14ac:dyDescent="0.2">
      <c r="B106" s="113"/>
      <c r="D106" s="114" t="s">
        <v>155</v>
      </c>
      <c r="E106" s="115"/>
      <c r="F106" s="115"/>
      <c r="G106" s="115"/>
      <c r="H106" s="115"/>
      <c r="I106" s="115"/>
      <c r="J106" s="116">
        <f>J310</f>
        <v>0</v>
      </c>
      <c r="L106" s="113"/>
    </row>
    <row r="107" spans="2:47" s="1" customFormat="1" ht="21.75" customHeight="1" x14ac:dyDescent="0.2">
      <c r="B107" s="32"/>
      <c r="L107" s="32"/>
    </row>
    <row r="108" spans="2:47" s="1" customFormat="1" ht="6.95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5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 x14ac:dyDescent="0.2">
      <c r="B113" s="32"/>
      <c r="C113" s="21" t="s">
        <v>156</v>
      </c>
      <c r="L113" s="32"/>
    </row>
    <row r="114" spans="2:63" s="1" customFormat="1" ht="6.95" customHeight="1" x14ac:dyDescent="0.2">
      <c r="B114" s="32"/>
      <c r="L114" s="32"/>
    </row>
    <row r="115" spans="2:63" s="1" customFormat="1" ht="12" customHeight="1" x14ac:dyDescent="0.2">
      <c r="B115" s="32"/>
      <c r="C115" s="27" t="s">
        <v>16</v>
      </c>
      <c r="L115" s="32"/>
    </row>
    <row r="116" spans="2:63" s="1" customFormat="1" ht="16.5" customHeight="1" x14ac:dyDescent="0.2">
      <c r="B116" s="32"/>
      <c r="E116" s="249" t="str">
        <f>E7</f>
        <v>Gymnázium a grafická SOŠ Přelouč - rekonstrukce střech a sanace suterénu</v>
      </c>
      <c r="F116" s="250"/>
      <c r="G116" s="250"/>
      <c r="H116" s="250"/>
      <c r="L116" s="32"/>
    </row>
    <row r="117" spans="2:63" ht="12" customHeight="1" x14ac:dyDescent="0.2">
      <c r="B117" s="20"/>
      <c r="C117" s="27" t="s">
        <v>139</v>
      </c>
      <c r="L117" s="20"/>
    </row>
    <row r="118" spans="2:63" s="1" customFormat="1" ht="16.5" customHeight="1" x14ac:dyDescent="0.2">
      <c r="B118" s="32"/>
      <c r="E118" s="249" t="s">
        <v>140</v>
      </c>
      <c r="F118" s="248"/>
      <c r="G118" s="248"/>
      <c r="H118" s="248"/>
      <c r="L118" s="32"/>
    </row>
    <row r="119" spans="2:63" s="1" customFormat="1" ht="12" customHeight="1" x14ac:dyDescent="0.2">
      <c r="B119" s="32"/>
      <c r="C119" s="27" t="s">
        <v>141</v>
      </c>
      <c r="L119" s="32"/>
    </row>
    <row r="120" spans="2:63" s="1" customFormat="1" ht="16.5" customHeight="1" x14ac:dyDescent="0.2">
      <c r="B120" s="32"/>
      <c r="E120" s="221" t="str">
        <f>E11</f>
        <v>a - Stavební část -  vnější plášť v 1.p.p.</v>
      </c>
      <c r="F120" s="248"/>
      <c r="G120" s="248"/>
      <c r="H120" s="248"/>
      <c r="L120" s="32"/>
    </row>
    <row r="121" spans="2:63" s="1" customFormat="1" ht="6.95" customHeight="1" x14ac:dyDescent="0.2">
      <c r="B121" s="32"/>
      <c r="L121" s="32"/>
    </row>
    <row r="122" spans="2:63" s="1" customFormat="1" ht="12" customHeight="1" x14ac:dyDescent="0.2">
      <c r="B122" s="32"/>
      <c r="C122" s="27" t="s">
        <v>20</v>
      </c>
      <c r="F122" s="25" t="str">
        <f>F14</f>
        <v>Přelouč</v>
      </c>
      <c r="I122" s="27" t="s">
        <v>22</v>
      </c>
      <c r="J122" s="52" t="str">
        <f>IF(J14="","",J14)</f>
        <v/>
      </c>
      <c r="L122" s="32"/>
    </row>
    <row r="123" spans="2:63" s="1" customFormat="1" ht="6.95" customHeight="1" x14ac:dyDescent="0.2">
      <c r="B123" s="32"/>
      <c r="L123" s="32"/>
    </row>
    <row r="124" spans="2:63" s="1" customFormat="1" ht="25.7" customHeight="1" x14ac:dyDescent="0.2">
      <c r="B124" s="32"/>
      <c r="C124" s="27" t="s">
        <v>23</v>
      </c>
      <c r="F124" s="25" t="str">
        <f>E17</f>
        <v>Pardubický kraj, Komenského nám. 125, Pardubice</v>
      </c>
      <c r="I124" s="27" t="s">
        <v>29</v>
      </c>
      <c r="J124" s="30" t="str">
        <f>E23</f>
        <v>ILB prostav s.r.o., Na Kopci 316, Mikulovice</v>
      </c>
      <c r="L124" s="32"/>
    </row>
    <row r="125" spans="2:63" s="1" customFormat="1" ht="15.2" customHeight="1" x14ac:dyDescent="0.2">
      <c r="B125" s="32"/>
      <c r="C125" s="27" t="s">
        <v>27</v>
      </c>
      <c r="F125" s="25" t="str">
        <f>IF(E20="","",E20)</f>
        <v>Vyplň údaj</v>
      </c>
      <c r="I125" s="27" t="s">
        <v>32</v>
      </c>
      <c r="J125" s="30" t="str">
        <f>E26</f>
        <v>ing. V. Švehla</v>
      </c>
      <c r="L125" s="32"/>
    </row>
    <row r="126" spans="2:63" s="1" customFormat="1" ht="10.35" customHeight="1" x14ac:dyDescent="0.2">
      <c r="B126" s="32"/>
      <c r="L126" s="32"/>
    </row>
    <row r="127" spans="2:63" s="10" customFormat="1" ht="29.25" customHeight="1" x14ac:dyDescent="0.2">
      <c r="B127" s="117"/>
      <c r="C127" s="118" t="s">
        <v>157</v>
      </c>
      <c r="D127" s="119" t="s">
        <v>60</v>
      </c>
      <c r="E127" s="119" t="s">
        <v>56</v>
      </c>
      <c r="F127" s="119" t="s">
        <v>57</v>
      </c>
      <c r="G127" s="119" t="s">
        <v>158</v>
      </c>
      <c r="H127" s="119" t="s">
        <v>159</v>
      </c>
      <c r="I127" s="119" t="s">
        <v>160</v>
      </c>
      <c r="J127" s="119" t="s">
        <v>145</v>
      </c>
      <c r="K127" s="120" t="s">
        <v>161</v>
      </c>
      <c r="L127" s="117"/>
      <c r="M127" s="59" t="s">
        <v>1</v>
      </c>
      <c r="N127" s="60" t="s">
        <v>39</v>
      </c>
      <c r="O127" s="60" t="s">
        <v>162</v>
      </c>
      <c r="P127" s="60" t="s">
        <v>163</v>
      </c>
      <c r="Q127" s="60" t="s">
        <v>164</v>
      </c>
      <c r="R127" s="60" t="s">
        <v>165</v>
      </c>
      <c r="S127" s="60" t="s">
        <v>166</v>
      </c>
      <c r="T127" s="61" t="s">
        <v>167</v>
      </c>
    </row>
    <row r="128" spans="2:63" s="1" customFormat="1" ht="22.9" customHeight="1" x14ac:dyDescent="0.25">
      <c r="B128" s="32"/>
      <c r="C128" s="64" t="s">
        <v>168</v>
      </c>
      <c r="J128" s="121">
        <f>BK128</f>
        <v>0</v>
      </c>
      <c r="L128" s="32"/>
      <c r="M128" s="62"/>
      <c r="N128" s="53"/>
      <c r="O128" s="53"/>
      <c r="P128" s="122">
        <f>P129+P272</f>
        <v>0</v>
      </c>
      <c r="Q128" s="53"/>
      <c r="R128" s="122">
        <f>R129+R272</f>
        <v>52.917566042499999</v>
      </c>
      <c r="S128" s="53"/>
      <c r="T128" s="123">
        <f>T129+T272</f>
        <v>53.139003799999998</v>
      </c>
      <c r="AT128" s="17" t="s">
        <v>74</v>
      </c>
      <c r="AU128" s="17" t="s">
        <v>147</v>
      </c>
      <c r="BK128" s="124">
        <f>BK129+BK272</f>
        <v>0</v>
      </c>
    </row>
    <row r="129" spans="2:65" s="11" customFormat="1" ht="25.9" customHeight="1" x14ac:dyDescent="0.2">
      <c r="B129" s="125"/>
      <c r="D129" s="126" t="s">
        <v>74</v>
      </c>
      <c r="E129" s="127" t="s">
        <v>169</v>
      </c>
      <c r="F129" s="127" t="s">
        <v>170</v>
      </c>
      <c r="I129" s="128"/>
      <c r="J129" s="129">
        <f>BK129</f>
        <v>0</v>
      </c>
      <c r="L129" s="125"/>
      <c r="M129" s="130"/>
      <c r="P129" s="131">
        <f>P130+P253+P259+P269</f>
        <v>0</v>
      </c>
      <c r="R129" s="131">
        <f>R130+R253+R259+R269</f>
        <v>42.919032482999995</v>
      </c>
      <c r="T129" s="132">
        <f>T130+T253+T259+T269</f>
        <v>53.139003799999998</v>
      </c>
      <c r="AR129" s="126" t="s">
        <v>19</v>
      </c>
      <c r="AT129" s="133" t="s">
        <v>74</v>
      </c>
      <c r="AU129" s="133" t="s">
        <v>75</v>
      </c>
      <c r="AY129" s="126" t="s">
        <v>171</v>
      </c>
      <c r="BK129" s="134">
        <f>BK130+BK253+BK259+BK269</f>
        <v>0</v>
      </c>
    </row>
    <row r="130" spans="2:65" s="11" customFormat="1" ht="22.9" customHeight="1" x14ac:dyDescent="0.2">
      <c r="B130" s="125"/>
      <c r="D130" s="126" t="s">
        <v>74</v>
      </c>
      <c r="E130" s="135" t="s">
        <v>172</v>
      </c>
      <c r="F130" s="135" t="s">
        <v>173</v>
      </c>
      <c r="I130" s="128"/>
      <c r="J130" s="136">
        <f>BK130</f>
        <v>0</v>
      </c>
      <c r="L130" s="125"/>
      <c r="M130" s="130"/>
      <c r="P130" s="131">
        <f>SUM(P131:P252)</f>
        <v>0</v>
      </c>
      <c r="R130" s="131">
        <f>SUM(R131:R252)</f>
        <v>42.919032482999995</v>
      </c>
      <c r="T130" s="132">
        <f>SUM(T131:T252)</f>
        <v>6.5379999999999995E-4</v>
      </c>
      <c r="AR130" s="126" t="s">
        <v>19</v>
      </c>
      <c r="AT130" s="133" t="s">
        <v>74</v>
      </c>
      <c r="AU130" s="133" t="s">
        <v>19</v>
      </c>
      <c r="AY130" s="126" t="s">
        <v>171</v>
      </c>
      <c r="BK130" s="134">
        <f>SUM(BK131:BK252)</f>
        <v>0</v>
      </c>
    </row>
    <row r="131" spans="2:65" s="1" customFormat="1" ht="24.2" customHeight="1" x14ac:dyDescent="0.2">
      <c r="B131" s="32"/>
      <c r="C131" s="137" t="s">
        <v>19</v>
      </c>
      <c r="D131" s="137" t="s">
        <v>174</v>
      </c>
      <c r="E131" s="138" t="s">
        <v>175</v>
      </c>
      <c r="F131" s="139" t="s">
        <v>176</v>
      </c>
      <c r="G131" s="140" t="s">
        <v>177</v>
      </c>
      <c r="H131" s="141">
        <v>900.65</v>
      </c>
      <c r="I131" s="142"/>
      <c r="J131" s="143">
        <f>ROUND(I131*H131,1)</f>
        <v>0</v>
      </c>
      <c r="K131" s="139" t="s">
        <v>178</v>
      </c>
      <c r="L131" s="32"/>
      <c r="M131" s="144" t="s">
        <v>1</v>
      </c>
      <c r="N131" s="145" t="s">
        <v>40</v>
      </c>
      <c r="P131" s="146">
        <f>O131*H131</f>
        <v>0</v>
      </c>
      <c r="Q131" s="146">
        <v>7.3499999999999998E-3</v>
      </c>
      <c r="R131" s="146">
        <f>Q131*H131</f>
        <v>6.6197774999999996</v>
      </c>
      <c r="S131" s="146">
        <v>0</v>
      </c>
      <c r="T131" s="147">
        <f>S131*H131</f>
        <v>0</v>
      </c>
      <c r="AR131" s="148" t="s">
        <v>111</v>
      </c>
      <c r="AT131" s="148" t="s">
        <v>174</v>
      </c>
      <c r="AU131" s="148" t="s">
        <v>82</v>
      </c>
      <c r="AY131" s="17" t="s">
        <v>171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19</v>
      </c>
      <c r="BK131" s="149">
        <f>ROUND(I131*H131,1)</f>
        <v>0</v>
      </c>
      <c r="BL131" s="17" t="s">
        <v>111</v>
      </c>
      <c r="BM131" s="148" t="s">
        <v>179</v>
      </c>
    </row>
    <row r="132" spans="2:65" s="1" customFormat="1" ht="19.5" x14ac:dyDescent="0.2">
      <c r="B132" s="32"/>
      <c r="D132" s="150" t="s">
        <v>180</v>
      </c>
      <c r="F132" s="151" t="s">
        <v>181</v>
      </c>
      <c r="I132" s="152"/>
      <c r="L132" s="32"/>
      <c r="M132" s="153"/>
      <c r="T132" s="56"/>
      <c r="AT132" s="17" t="s">
        <v>180</v>
      </c>
      <c r="AU132" s="17" t="s">
        <v>82</v>
      </c>
    </row>
    <row r="133" spans="2:65" s="12" customFormat="1" x14ac:dyDescent="0.2">
      <c r="B133" s="154"/>
      <c r="D133" s="150" t="s">
        <v>182</v>
      </c>
      <c r="E133" s="155" t="s">
        <v>1</v>
      </c>
      <c r="F133" s="156" t="s">
        <v>120</v>
      </c>
      <c r="H133" s="157">
        <v>637.13400000000001</v>
      </c>
      <c r="I133" s="158"/>
      <c r="L133" s="154"/>
      <c r="M133" s="159"/>
      <c r="T133" s="160"/>
      <c r="AT133" s="155" t="s">
        <v>182</v>
      </c>
      <c r="AU133" s="155" t="s">
        <v>82</v>
      </c>
      <c r="AV133" s="12" t="s">
        <v>82</v>
      </c>
      <c r="AW133" s="12" t="s">
        <v>31</v>
      </c>
      <c r="AX133" s="12" t="s">
        <v>75</v>
      </c>
      <c r="AY133" s="155" t="s">
        <v>171</v>
      </c>
    </row>
    <row r="134" spans="2:65" s="12" customFormat="1" x14ac:dyDescent="0.2">
      <c r="B134" s="154"/>
      <c r="D134" s="150" t="s">
        <v>182</v>
      </c>
      <c r="E134" s="155" t="s">
        <v>1</v>
      </c>
      <c r="F134" s="156" t="s">
        <v>123</v>
      </c>
      <c r="H134" s="157">
        <v>263.51600000000002</v>
      </c>
      <c r="I134" s="158"/>
      <c r="L134" s="154"/>
      <c r="M134" s="159"/>
      <c r="T134" s="160"/>
      <c r="AT134" s="155" t="s">
        <v>182</v>
      </c>
      <c r="AU134" s="155" t="s">
        <v>82</v>
      </c>
      <c r="AV134" s="12" t="s">
        <v>82</v>
      </c>
      <c r="AW134" s="12" t="s">
        <v>31</v>
      </c>
      <c r="AX134" s="12" t="s">
        <v>75</v>
      </c>
      <c r="AY134" s="155" t="s">
        <v>171</v>
      </c>
    </row>
    <row r="135" spans="2:65" s="13" customFormat="1" x14ac:dyDescent="0.2">
      <c r="B135" s="161"/>
      <c r="D135" s="150" t="s">
        <v>182</v>
      </c>
      <c r="E135" s="162" t="s">
        <v>1</v>
      </c>
      <c r="F135" s="163" t="s">
        <v>183</v>
      </c>
      <c r="H135" s="164">
        <v>900.65000000000009</v>
      </c>
      <c r="I135" s="165"/>
      <c r="L135" s="161"/>
      <c r="M135" s="166"/>
      <c r="T135" s="167"/>
      <c r="AT135" s="162" t="s">
        <v>182</v>
      </c>
      <c r="AU135" s="162" t="s">
        <v>82</v>
      </c>
      <c r="AV135" s="13" t="s">
        <v>107</v>
      </c>
      <c r="AW135" s="13" t="s">
        <v>31</v>
      </c>
      <c r="AX135" s="13" t="s">
        <v>19</v>
      </c>
      <c r="AY135" s="162" t="s">
        <v>171</v>
      </c>
    </row>
    <row r="136" spans="2:65" s="1" customFormat="1" ht="24.2" customHeight="1" x14ac:dyDescent="0.2">
      <c r="B136" s="32"/>
      <c r="C136" s="137" t="s">
        <v>82</v>
      </c>
      <c r="D136" s="137" t="s">
        <v>174</v>
      </c>
      <c r="E136" s="138" t="s">
        <v>184</v>
      </c>
      <c r="F136" s="139" t="s">
        <v>185</v>
      </c>
      <c r="G136" s="140" t="s">
        <v>177</v>
      </c>
      <c r="H136" s="141">
        <v>344.101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1.8000000000000001E-4</v>
      </c>
      <c r="R136" s="146">
        <f>Q136*H136</f>
        <v>6.1938180000000002E-2</v>
      </c>
      <c r="S136" s="146">
        <v>0</v>
      </c>
      <c r="T136" s="147">
        <f>S136*H136</f>
        <v>0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186</v>
      </c>
    </row>
    <row r="137" spans="2:65" s="1" customFormat="1" ht="19.5" x14ac:dyDescent="0.2">
      <c r="B137" s="32"/>
      <c r="D137" s="150" t="s">
        <v>180</v>
      </c>
      <c r="F137" s="151" t="s">
        <v>187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x14ac:dyDescent="0.2">
      <c r="B138" s="154"/>
      <c r="D138" s="150" t="s">
        <v>182</v>
      </c>
      <c r="E138" s="155" t="s">
        <v>1</v>
      </c>
      <c r="F138" s="156" t="s">
        <v>123</v>
      </c>
      <c r="H138" s="157">
        <v>263.51600000000002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75</v>
      </c>
      <c r="AY138" s="155" t="s">
        <v>171</v>
      </c>
    </row>
    <row r="139" spans="2:65" s="12" customFormat="1" x14ac:dyDescent="0.2">
      <c r="B139" s="154"/>
      <c r="D139" s="150" t="s">
        <v>182</v>
      </c>
      <c r="E139" s="155" t="s">
        <v>1</v>
      </c>
      <c r="F139" s="156" t="s">
        <v>188</v>
      </c>
      <c r="H139" s="157">
        <v>80.584999999999994</v>
      </c>
      <c r="I139" s="158"/>
      <c r="L139" s="154"/>
      <c r="M139" s="159"/>
      <c r="T139" s="160"/>
      <c r="AT139" s="155" t="s">
        <v>182</v>
      </c>
      <c r="AU139" s="155" t="s">
        <v>82</v>
      </c>
      <c r="AV139" s="12" t="s">
        <v>82</v>
      </c>
      <c r="AW139" s="12" t="s">
        <v>31</v>
      </c>
      <c r="AX139" s="12" t="s">
        <v>75</v>
      </c>
      <c r="AY139" s="155" t="s">
        <v>171</v>
      </c>
    </row>
    <row r="140" spans="2:65" s="13" customFormat="1" x14ac:dyDescent="0.2">
      <c r="B140" s="161"/>
      <c r="D140" s="150" t="s">
        <v>182</v>
      </c>
      <c r="E140" s="162" t="s">
        <v>1</v>
      </c>
      <c r="F140" s="163" t="s">
        <v>183</v>
      </c>
      <c r="H140" s="164">
        <v>344.101</v>
      </c>
      <c r="I140" s="165"/>
      <c r="L140" s="161"/>
      <c r="M140" s="166"/>
      <c r="T140" s="167"/>
      <c r="AT140" s="162" t="s">
        <v>182</v>
      </c>
      <c r="AU140" s="162" t="s">
        <v>82</v>
      </c>
      <c r="AV140" s="13" t="s">
        <v>107</v>
      </c>
      <c r="AW140" s="13" t="s">
        <v>31</v>
      </c>
      <c r="AX140" s="13" t="s">
        <v>19</v>
      </c>
      <c r="AY140" s="162" t="s">
        <v>171</v>
      </c>
    </row>
    <row r="141" spans="2:65" s="1" customFormat="1" ht="44.25" customHeight="1" x14ac:dyDescent="0.2">
      <c r="B141" s="32"/>
      <c r="C141" s="137" t="s">
        <v>107</v>
      </c>
      <c r="D141" s="137" t="s">
        <v>174</v>
      </c>
      <c r="E141" s="138" t="s">
        <v>189</v>
      </c>
      <c r="F141" s="139" t="s">
        <v>190</v>
      </c>
      <c r="G141" s="140" t="s">
        <v>177</v>
      </c>
      <c r="H141" s="141">
        <v>900.65</v>
      </c>
      <c r="I141" s="142"/>
      <c r="J141" s="143">
        <f>ROUND(I141*H141,1)</f>
        <v>0</v>
      </c>
      <c r="K141" s="139" t="s">
        <v>178</v>
      </c>
      <c r="L141" s="32"/>
      <c r="M141" s="144" t="s">
        <v>1</v>
      </c>
      <c r="N141" s="145" t="s">
        <v>40</v>
      </c>
      <c r="P141" s="146">
        <f>O141*H141</f>
        <v>0</v>
      </c>
      <c r="Q141" s="146">
        <v>8.5961600000000003E-3</v>
      </c>
      <c r="R141" s="146">
        <f>Q141*H141</f>
        <v>7.7421315039999996</v>
      </c>
      <c r="S141" s="146">
        <v>0</v>
      </c>
      <c r="T141" s="147">
        <f>S141*H141</f>
        <v>0</v>
      </c>
      <c r="AR141" s="148" t="s">
        <v>111</v>
      </c>
      <c r="AT141" s="148" t="s">
        <v>174</v>
      </c>
      <c r="AU141" s="148" t="s">
        <v>82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19</v>
      </c>
      <c r="BK141" s="149">
        <f>ROUND(I141*H141,1)</f>
        <v>0</v>
      </c>
      <c r="BL141" s="17" t="s">
        <v>111</v>
      </c>
      <c r="BM141" s="148" t="s">
        <v>191</v>
      </c>
    </row>
    <row r="142" spans="2:65" s="1" customFormat="1" ht="39" x14ac:dyDescent="0.2">
      <c r="B142" s="32"/>
      <c r="D142" s="150" t="s">
        <v>180</v>
      </c>
      <c r="F142" s="151" t="s">
        <v>192</v>
      </c>
      <c r="I142" s="152"/>
      <c r="L142" s="32"/>
      <c r="M142" s="153"/>
      <c r="T142" s="56"/>
      <c r="AT142" s="17" t="s">
        <v>180</v>
      </c>
      <c r="AU142" s="17" t="s">
        <v>82</v>
      </c>
    </row>
    <row r="143" spans="2:65" s="12" customFormat="1" x14ac:dyDescent="0.2">
      <c r="B143" s="154"/>
      <c r="D143" s="150" t="s">
        <v>182</v>
      </c>
      <c r="E143" s="155" t="s">
        <v>1</v>
      </c>
      <c r="F143" s="156" t="s">
        <v>120</v>
      </c>
      <c r="H143" s="157">
        <v>637.13400000000001</v>
      </c>
      <c r="I143" s="158"/>
      <c r="L143" s="154"/>
      <c r="M143" s="159"/>
      <c r="T143" s="160"/>
      <c r="AT143" s="155" t="s">
        <v>182</v>
      </c>
      <c r="AU143" s="155" t="s">
        <v>82</v>
      </c>
      <c r="AV143" s="12" t="s">
        <v>82</v>
      </c>
      <c r="AW143" s="12" t="s">
        <v>31</v>
      </c>
      <c r="AX143" s="12" t="s">
        <v>75</v>
      </c>
      <c r="AY143" s="155" t="s">
        <v>171</v>
      </c>
    </row>
    <row r="144" spans="2:65" s="12" customFormat="1" x14ac:dyDescent="0.2">
      <c r="B144" s="154"/>
      <c r="D144" s="150" t="s">
        <v>182</v>
      </c>
      <c r="E144" s="155" t="s">
        <v>1</v>
      </c>
      <c r="F144" s="156" t="s">
        <v>123</v>
      </c>
      <c r="H144" s="157">
        <v>263.51600000000002</v>
      </c>
      <c r="I144" s="158"/>
      <c r="L144" s="154"/>
      <c r="M144" s="159"/>
      <c r="T144" s="160"/>
      <c r="AT144" s="155" t="s">
        <v>182</v>
      </c>
      <c r="AU144" s="155" t="s">
        <v>82</v>
      </c>
      <c r="AV144" s="12" t="s">
        <v>82</v>
      </c>
      <c r="AW144" s="12" t="s">
        <v>31</v>
      </c>
      <c r="AX144" s="12" t="s">
        <v>75</v>
      </c>
      <c r="AY144" s="155" t="s">
        <v>171</v>
      </c>
    </row>
    <row r="145" spans="2:65" s="13" customFormat="1" x14ac:dyDescent="0.2">
      <c r="B145" s="161"/>
      <c r="D145" s="150" t="s">
        <v>182</v>
      </c>
      <c r="E145" s="162" t="s">
        <v>1</v>
      </c>
      <c r="F145" s="163" t="s">
        <v>183</v>
      </c>
      <c r="H145" s="164">
        <v>900.65</v>
      </c>
      <c r="I145" s="165"/>
      <c r="L145" s="161"/>
      <c r="M145" s="166"/>
      <c r="T145" s="167"/>
      <c r="AT145" s="162" t="s">
        <v>182</v>
      </c>
      <c r="AU145" s="162" t="s">
        <v>82</v>
      </c>
      <c r="AV145" s="13" t="s">
        <v>107</v>
      </c>
      <c r="AW145" s="13" t="s">
        <v>31</v>
      </c>
      <c r="AX145" s="13" t="s">
        <v>19</v>
      </c>
      <c r="AY145" s="162" t="s">
        <v>171</v>
      </c>
    </row>
    <row r="146" spans="2:65" s="1" customFormat="1" ht="24.2" customHeight="1" x14ac:dyDescent="0.2">
      <c r="B146" s="32"/>
      <c r="C146" s="168" t="s">
        <v>111</v>
      </c>
      <c r="D146" s="168" t="s">
        <v>193</v>
      </c>
      <c r="E146" s="169" t="s">
        <v>194</v>
      </c>
      <c r="F146" s="170" t="s">
        <v>195</v>
      </c>
      <c r="G146" s="171" t="s">
        <v>177</v>
      </c>
      <c r="H146" s="172">
        <v>945.68299999999999</v>
      </c>
      <c r="I146" s="173"/>
      <c r="J146" s="174">
        <f>ROUND(I146*H146,1)</f>
        <v>0</v>
      </c>
      <c r="K146" s="170" t="s">
        <v>178</v>
      </c>
      <c r="L146" s="175"/>
      <c r="M146" s="176" t="s">
        <v>1</v>
      </c>
      <c r="N146" s="177" t="s">
        <v>40</v>
      </c>
      <c r="P146" s="146">
        <f>O146*H146</f>
        <v>0</v>
      </c>
      <c r="Q146" s="146">
        <v>4.1999999999999997E-3</v>
      </c>
      <c r="R146" s="146">
        <f>Q146*H146</f>
        <v>3.9718685999999996</v>
      </c>
      <c r="S146" s="146">
        <v>0</v>
      </c>
      <c r="T146" s="147">
        <f>S146*H146</f>
        <v>0</v>
      </c>
      <c r="AR146" s="148" t="s">
        <v>196</v>
      </c>
      <c r="AT146" s="148" t="s">
        <v>193</v>
      </c>
      <c r="AU146" s="148" t="s">
        <v>82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19</v>
      </c>
      <c r="BK146" s="149">
        <f>ROUND(I146*H146,1)</f>
        <v>0</v>
      </c>
      <c r="BL146" s="17" t="s">
        <v>111</v>
      </c>
      <c r="BM146" s="148" t="s">
        <v>197</v>
      </c>
    </row>
    <row r="147" spans="2:65" s="1" customFormat="1" ht="19.5" x14ac:dyDescent="0.2">
      <c r="B147" s="32"/>
      <c r="D147" s="150" t="s">
        <v>180</v>
      </c>
      <c r="F147" s="151" t="s">
        <v>195</v>
      </c>
      <c r="I147" s="152"/>
      <c r="L147" s="32"/>
      <c r="M147" s="153"/>
      <c r="T147" s="56"/>
      <c r="AT147" s="17" t="s">
        <v>180</v>
      </c>
      <c r="AU147" s="17" t="s">
        <v>82</v>
      </c>
    </row>
    <row r="148" spans="2:65" s="12" customFormat="1" x14ac:dyDescent="0.2">
      <c r="B148" s="154"/>
      <c r="D148" s="150" t="s">
        <v>182</v>
      </c>
      <c r="E148" s="155" t="s">
        <v>1</v>
      </c>
      <c r="F148" s="156" t="s">
        <v>198</v>
      </c>
      <c r="H148" s="157">
        <v>668.99099999999999</v>
      </c>
      <c r="I148" s="158"/>
      <c r="L148" s="154"/>
      <c r="M148" s="159"/>
      <c r="T148" s="160"/>
      <c r="AT148" s="155" t="s">
        <v>182</v>
      </c>
      <c r="AU148" s="155" t="s">
        <v>82</v>
      </c>
      <c r="AV148" s="12" t="s">
        <v>82</v>
      </c>
      <c r="AW148" s="12" t="s">
        <v>31</v>
      </c>
      <c r="AX148" s="12" t="s">
        <v>75</v>
      </c>
      <c r="AY148" s="155" t="s">
        <v>171</v>
      </c>
    </row>
    <row r="149" spans="2:65" s="12" customFormat="1" x14ac:dyDescent="0.2">
      <c r="B149" s="154"/>
      <c r="D149" s="150" t="s">
        <v>182</v>
      </c>
      <c r="E149" s="155" t="s">
        <v>1</v>
      </c>
      <c r="F149" s="156" t="s">
        <v>199</v>
      </c>
      <c r="H149" s="157">
        <v>276.69200000000001</v>
      </c>
      <c r="I149" s="158"/>
      <c r="L149" s="154"/>
      <c r="M149" s="159"/>
      <c r="T149" s="160"/>
      <c r="AT149" s="155" t="s">
        <v>182</v>
      </c>
      <c r="AU149" s="155" t="s">
        <v>82</v>
      </c>
      <c r="AV149" s="12" t="s">
        <v>82</v>
      </c>
      <c r="AW149" s="12" t="s">
        <v>31</v>
      </c>
      <c r="AX149" s="12" t="s">
        <v>75</v>
      </c>
      <c r="AY149" s="155" t="s">
        <v>171</v>
      </c>
    </row>
    <row r="150" spans="2:65" s="13" customFormat="1" x14ac:dyDescent="0.2">
      <c r="B150" s="161"/>
      <c r="D150" s="150" t="s">
        <v>182</v>
      </c>
      <c r="E150" s="162" t="s">
        <v>1</v>
      </c>
      <c r="F150" s="163" t="s">
        <v>183</v>
      </c>
      <c r="H150" s="164">
        <v>945.68299999999999</v>
      </c>
      <c r="I150" s="165"/>
      <c r="L150" s="161"/>
      <c r="M150" s="166"/>
      <c r="T150" s="167"/>
      <c r="AT150" s="162" t="s">
        <v>182</v>
      </c>
      <c r="AU150" s="162" t="s">
        <v>82</v>
      </c>
      <c r="AV150" s="13" t="s">
        <v>107</v>
      </c>
      <c r="AW150" s="13" t="s">
        <v>31</v>
      </c>
      <c r="AX150" s="13" t="s">
        <v>19</v>
      </c>
      <c r="AY150" s="162" t="s">
        <v>171</v>
      </c>
    </row>
    <row r="151" spans="2:65" s="1" customFormat="1" ht="37.9" customHeight="1" x14ac:dyDescent="0.2">
      <c r="B151" s="32"/>
      <c r="C151" s="137" t="s">
        <v>114</v>
      </c>
      <c r="D151" s="137" t="s">
        <v>174</v>
      </c>
      <c r="E151" s="138" t="s">
        <v>200</v>
      </c>
      <c r="F151" s="139" t="s">
        <v>201</v>
      </c>
      <c r="G151" s="140" t="s">
        <v>202</v>
      </c>
      <c r="H151" s="141">
        <v>268.61500000000001</v>
      </c>
      <c r="I151" s="142"/>
      <c r="J151" s="143">
        <f>ROUND(I151*H151,1)</f>
        <v>0</v>
      </c>
      <c r="K151" s="139" t="s">
        <v>178</v>
      </c>
      <c r="L151" s="32"/>
      <c r="M151" s="144" t="s">
        <v>1</v>
      </c>
      <c r="N151" s="145" t="s">
        <v>40</v>
      </c>
      <c r="P151" s="146">
        <f>O151*H151</f>
        <v>0</v>
      </c>
      <c r="Q151" s="146">
        <v>3.3899999999999998E-3</v>
      </c>
      <c r="R151" s="146">
        <f>Q151*H151</f>
        <v>0.91060485000000002</v>
      </c>
      <c r="S151" s="146">
        <v>0</v>
      </c>
      <c r="T151" s="147">
        <f>S151*H151</f>
        <v>0</v>
      </c>
      <c r="AR151" s="148" t="s">
        <v>111</v>
      </c>
      <c r="AT151" s="148" t="s">
        <v>174</v>
      </c>
      <c r="AU151" s="148" t="s">
        <v>82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19</v>
      </c>
      <c r="BK151" s="149">
        <f>ROUND(I151*H151,1)</f>
        <v>0</v>
      </c>
      <c r="BL151" s="17" t="s">
        <v>111</v>
      </c>
      <c r="BM151" s="148" t="s">
        <v>203</v>
      </c>
    </row>
    <row r="152" spans="2:65" s="1" customFormat="1" ht="39" x14ac:dyDescent="0.2">
      <c r="B152" s="32"/>
      <c r="D152" s="150" t="s">
        <v>180</v>
      </c>
      <c r="F152" s="151" t="s">
        <v>204</v>
      </c>
      <c r="I152" s="152"/>
      <c r="L152" s="32"/>
      <c r="M152" s="153"/>
      <c r="T152" s="56"/>
      <c r="AT152" s="17" t="s">
        <v>180</v>
      </c>
      <c r="AU152" s="17" t="s">
        <v>82</v>
      </c>
    </row>
    <row r="153" spans="2:65" s="12" customFormat="1" x14ac:dyDescent="0.2">
      <c r="B153" s="154"/>
      <c r="D153" s="150" t="s">
        <v>182</v>
      </c>
      <c r="E153" s="155" t="s">
        <v>1</v>
      </c>
      <c r="F153" s="156" t="s">
        <v>205</v>
      </c>
      <c r="H153" s="157">
        <v>6.335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31</v>
      </c>
      <c r="AX153" s="12" t="s">
        <v>75</v>
      </c>
      <c r="AY153" s="155" t="s">
        <v>171</v>
      </c>
    </row>
    <row r="154" spans="2:65" s="12" customFormat="1" x14ac:dyDescent="0.2">
      <c r="B154" s="154"/>
      <c r="D154" s="150" t="s">
        <v>182</v>
      </c>
      <c r="E154" s="155" t="s">
        <v>1</v>
      </c>
      <c r="F154" s="156" t="s">
        <v>206</v>
      </c>
      <c r="H154" s="157">
        <v>212.68</v>
      </c>
      <c r="I154" s="158"/>
      <c r="L154" s="154"/>
      <c r="M154" s="159"/>
      <c r="T154" s="160"/>
      <c r="AT154" s="155" t="s">
        <v>182</v>
      </c>
      <c r="AU154" s="155" t="s">
        <v>82</v>
      </c>
      <c r="AV154" s="12" t="s">
        <v>82</v>
      </c>
      <c r="AW154" s="12" t="s">
        <v>31</v>
      </c>
      <c r="AX154" s="12" t="s">
        <v>75</v>
      </c>
      <c r="AY154" s="155" t="s">
        <v>171</v>
      </c>
    </row>
    <row r="155" spans="2:65" s="12" customFormat="1" x14ac:dyDescent="0.2">
      <c r="B155" s="154"/>
      <c r="D155" s="150" t="s">
        <v>182</v>
      </c>
      <c r="E155" s="155" t="s">
        <v>1</v>
      </c>
      <c r="F155" s="156" t="s">
        <v>207</v>
      </c>
      <c r="H155" s="157">
        <v>28.35</v>
      </c>
      <c r="I155" s="158"/>
      <c r="L155" s="154"/>
      <c r="M155" s="159"/>
      <c r="T155" s="160"/>
      <c r="AT155" s="155" t="s">
        <v>182</v>
      </c>
      <c r="AU155" s="155" t="s">
        <v>82</v>
      </c>
      <c r="AV155" s="12" t="s">
        <v>82</v>
      </c>
      <c r="AW155" s="12" t="s">
        <v>31</v>
      </c>
      <c r="AX155" s="12" t="s">
        <v>75</v>
      </c>
      <c r="AY155" s="155" t="s">
        <v>171</v>
      </c>
    </row>
    <row r="156" spans="2:65" s="12" customFormat="1" x14ac:dyDescent="0.2">
      <c r="B156" s="154"/>
      <c r="D156" s="150" t="s">
        <v>182</v>
      </c>
      <c r="E156" s="155" t="s">
        <v>1</v>
      </c>
      <c r="F156" s="156" t="s">
        <v>208</v>
      </c>
      <c r="H156" s="157">
        <v>21.25</v>
      </c>
      <c r="I156" s="158"/>
      <c r="L156" s="154"/>
      <c r="M156" s="159"/>
      <c r="T156" s="160"/>
      <c r="AT156" s="155" t="s">
        <v>182</v>
      </c>
      <c r="AU156" s="155" t="s">
        <v>82</v>
      </c>
      <c r="AV156" s="12" t="s">
        <v>82</v>
      </c>
      <c r="AW156" s="12" t="s">
        <v>31</v>
      </c>
      <c r="AX156" s="12" t="s">
        <v>75</v>
      </c>
      <c r="AY156" s="155" t="s">
        <v>171</v>
      </c>
    </row>
    <row r="157" spans="2:65" s="13" customFormat="1" x14ac:dyDescent="0.2">
      <c r="B157" s="161"/>
      <c r="D157" s="150" t="s">
        <v>182</v>
      </c>
      <c r="E157" s="162" t="s">
        <v>1</v>
      </c>
      <c r="F157" s="163" t="s">
        <v>183</v>
      </c>
      <c r="H157" s="164">
        <v>268.61500000000001</v>
      </c>
      <c r="I157" s="165"/>
      <c r="L157" s="161"/>
      <c r="M157" s="166"/>
      <c r="T157" s="167"/>
      <c r="AT157" s="162" t="s">
        <v>182</v>
      </c>
      <c r="AU157" s="162" t="s">
        <v>82</v>
      </c>
      <c r="AV157" s="13" t="s">
        <v>107</v>
      </c>
      <c r="AW157" s="13" t="s">
        <v>31</v>
      </c>
      <c r="AX157" s="13" t="s">
        <v>75</v>
      </c>
      <c r="AY157" s="162" t="s">
        <v>171</v>
      </c>
    </row>
    <row r="158" spans="2:65" s="14" customFormat="1" x14ac:dyDescent="0.2">
      <c r="B158" s="178"/>
      <c r="D158" s="150" t="s">
        <v>182</v>
      </c>
      <c r="E158" s="179" t="s">
        <v>127</v>
      </c>
      <c r="F158" s="180" t="s">
        <v>209</v>
      </c>
      <c r="H158" s="181">
        <v>268.61500000000001</v>
      </c>
      <c r="I158" s="182"/>
      <c r="L158" s="178"/>
      <c r="M158" s="183"/>
      <c r="T158" s="184"/>
      <c r="AT158" s="179" t="s">
        <v>182</v>
      </c>
      <c r="AU158" s="179" t="s">
        <v>82</v>
      </c>
      <c r="AV158" s="14" t="s">
        <v>111</v>
      </c>
      <c r="AW158" s="14" t="s">
        <v>31</v>
      </c>
      <c r="AX158" s="14" t="s">
        <v>19</v>
      </c>
      <c r="AY158" s="179" t="s">
        <v>171</v>
      </c>
    </row>
    <row r="159" spans="2:65" s="1" customFormat="1" ht="24.2" customHeight="1" x14ac:dyDescent="0.2">
      <c r="B159" s="32"/>
      <c r="C159" s="168" t="s">
        <v>172</v>
      </c>
      <c r="D159" s="168" t="s">
        <v>193</v>
      </c>
      <c r="E159" s="169" t="s">
        <v>210</v>
      </c>
      <c r="F159" s="170" t="s">
        <v>211</v>
      </c>
      <c r="G159" s="171" t="s">
        <v>177</v>
      </c>
      <c r="H159" s="172">
        <v>88.643000000000001</v>
      </c>
      <c r="I159" s="173"/>
      <c r="J159" s="174">
        <f>ROUND(I159*H159,1)</f>
        <v>0</v>
      </c>
      <c r="K159" s="170" t="s">
        <v>178</v>
      </c>
      <c r="L159" s="175"/>
      <c r="M159" s="176" t="s">
        <v>1</v>
      </c>
      <c r="N159" s="177" t="s">
        <v>40</v>
      </c>
      <c r="P159" s="146">
        <f>O159*H159</f>
        <v>0</v>
      </c>
      <c r="Q159" s="146">
        <v>1.1999999999999999E-3</v>
      </c>
      <c r="R159" s="146">
        <f>Q159*H159</f>
        <v>0.1063716</v>
      </c>
      <c r="S159" s="146">
        <v>0</v>
      </c>
      <c r="T159" s="147">
        <f>S159*H159</f>
        <v>0</v>
      </c>
      <c r="AR159" s="148" t="s">
        <v>196</v>
      </c>
      <c r="AT159" s="148" t="s">
        <v>193</v>
      </c>
      <c r="AU159" s="148" t="s">
        <v>82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19</v>
      </c>
      <c r="BK159" s="149">
        <f>ROUND(I159*H159,1)</f>
        <v>0</v>
      </c>
      <c r="BL159" s="17" t="s">
        <v>111</v>
      </c>
      <c r="BM159" s="148" t="s">
        <v>212</v>
      </c>
    </row>
    <row r="160" spans="2:65" s="1" customFormat="1" ht="19.5" x14ac:dyDescent="0.2">
      <c r="B160" s="32"/>
      <c r="D160" s="150" t="s">
        <v>180</v>
      </c>
      <c r="F160" s="151" t="s">
        <v>211</v>
      </c>
      <c r="I160" s="152"/>
      <c r="L160" s="32"/>
      <c r="M160" s="153"/>
      <c r="T160" s="56"/>
      <c r="AT160" s="17" t="s">
        <v>180</v>
      </c>
      <c r="AU160" s="17" t="s">
        <v>82</v>
      </c>
    </row>
    <row r="161" spans="2:65" s="12" customFormat="1" x14ac:dyDescent="0.2">
      <c r="B161" s="154"/>
      <c r="D161" s="150" t="s">
        <v>182</v>
      </c>
      <c r="E161" s="155" t="s">
        <v>1</v>
      </c>
      <c r="F161" s="156" t="s">
        <v>213</v>
      </c>
      <c r="H161" s="157">
        <v>88.643000000000001</v>
      </c>
      <c r="I161" s="158"/>
      <c r="L161" s="154"/>
      <c r="M161" s="159"/>
      <c r="T161" s="160"/>
      <c r="AT161" s="155" t="s">
        <v>182</v>
      </c>
      <c r="AU161" s="155" t="s">
        <v>82</v>
      </c>
      <c r="AV161" s="12" t="s">
        <v>82</v>
      </c>
      <c r="AW161" s="12" t="s">
        <v>31</v>
      </c>
      <c r="AX161" s="12" t="s">
        <v>19</v>
      </c>
      <c r="AY161" s="155" t="s">
        <v>171</v>
      </c>
    </row>
    <row r="162" spans="2:65" s="1" customFormat="1" ht="37.9" customHeight="1" x14ac:dyDescent="0.2">
      <c r="B162" s="32"/>
      <c r="C162" s="137" t="s">
        <v>214</v>
      </c>
      <c r="D162" s="137" t="s">
        <v>174</v>
      </c>
      <c r="E162" s="138" t="s">
        <v>215</v>
      </c>
      <c r="F162" s="139" t="s">
        <v>216</v>
      </c>
      <c r="G162" s="140" t="s">
        <v>177</v>
      </c>
      <c r="H162" s="141">
        <v>900.65</v>
      </c>
      <c r="I162" s="142"/>
      <c r="J162" s="143">
        <f>ROUND(I162*H162,1)</f>
        <v>0</v>
      </c>
      <c r="K162" s="139" t="s">
        <v>178</v>
      </c>
      <c r="L162" s="32"/>
      <c r="M162" s="144" t="s">
        <v>1</v>
      </c>
      <c r="N162" s="145" t="s">
        <v>40</v>
      </c>
      <c r="P162" s="146">
        <f>O162*H162</f>
        <v>0</v>
      </c>
      <c r="Q162" s="146">
        <v>8.0599999999999994E-5</v>
      </c>
      <c r="R162" s="146">
        <f>Q162*H162</f>
        <v>7.2592389999999993E-2</v>
      </c>
      <c r="S162" s="146">
        <v>0</v>
      </c>
      <c r="T162" s="147">
        <f>S162*H162</f>
        <v>0</v>
      </c>
      <c r="AR162" s="148" t="s">
        <v>111</v>
      </c>
      <c r="AT162" s="148" t="s">
        <v>174</v>
      </c>
      <c r="AU162" s="148" t="s">
        <v>82</v>
      </c>
      <c r="AY162" s="17" t="s">
        <v>171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19</v>
      </c>
      <c r="BK162" s="149">
        <f>ROUND(I162*H162,1)</f>
        <v>0</v>
      </c>
      <c r="BL162" s="17" t="s">
        <v>111</v>
      </c>
      <c r="BM162" s="148" t="s">
        <v>217</v>
      </c>
    </row>
    <row r="163" spans="2:65" s="1" customFormat="1" ht="29.25" x14ac:dyDescent="0.2">
      <c r="B163" s="32"/>
      <c r="D163" s="150" t="s">
        <v>180</v>
      </c>
      <c r="F163" s="151" t="s">
        <v>218</v>
      </c>
      <c r="I163" s="152"/>
      <c r="L163" s="32"/>
      <c r="M163" s="153"/>
      <c r="T163" s="56"/>
      <c r="AT163" s="17" t="s">
        <v>180</v>
      </c>
      <c r="AU163" s="17" t="s">
        <v>82</v>
      </c>
    </row>
    <row r="164" spans="2:65" s="12" customFormat="1" x14ac:dyDescent="0.2">
      <c r="B164" s="154"/>
      <c r="D164" s="150" t="s">
        <v>182</v>
      </c>
      <c r="E164" s="155" t="s">
        <v>1</v>
      </c>
      <c r="F164" s="156" t="s">
        <v>120</v>
      </c>
      <c r="H164" s="157">
        <v>637.13400000000001</v>
      </c>
      <c r="I164" s="158"/>
      <c r="L164" s="154"/>
      <c r="M164" s="159"/>
      <c r="T164" s="160"/>
      <c r="AT164" s="155" t="s">
        <v>182</v>
      </c>
      <c r="AU164" s="155" t="s">
        <v>82</v>
      </c>
      <c r="AV164" s="12" t="s">
        <v>82</v>
      </c>
      <c r="AW164" s="12" t="s">
        <v>31</v>
      </c>
      <c r="AX164" s="12" t="s">
        <v>75</v>
      </c>
      <c r="AY164" s="155" t="s">
        <v>171</v>
      </c>
    </row>
    <row r="165" spans="2:65" s="12" customFormat="1" x14ac:dyDescent="0.2">
      <c r="B165" s="154"/>
      <c r="D165" s="150" t="s">
        <v>182</v>
      </c>
      <c r="E165" s="155" t="s">
        <v>1</v>
      </c>
      <c r="F165" s="156" t="s">
        <v>123</v>
      </c>
      <c r="H165" s="157">
        <v>263.51600000000002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31</v>
      </c>
      <c r="AX165" s="12" t="s">
        <v>75</v>
      </c>
      <c r="AY165" s="155" t="s">
        <v>171</v>
      </c>
    </row>
    <row r="166" spans="2:65" s="13" customFormat="1" x14ac:dyDescent="0.2">
      <c r="B166" s="161"/>
      <c r="D166" s="150" t="s">
        <v>182</v>
      </c>
      <c r="E166" s="162" t="s">
        <v>1</v>
      </c>
      <c r="F166" s="163" t="s">
        <v>183</v>
      </c>
      <c r="H166" s="164">
        <v>900.65</v>
      </c>
      <c r="I166" s="165"/>
      <c r="L166" s="161"/>
      <c r="M166" s="166"/>
      <c r="T166" s="167"/>
      <c r="AT166" s="162" t="s">
        <v>182</v>
      </c>
      <c r="AU166" s="162" t="s">
        <v>82</v>
      </c>
      <c r="AV166" s="13" t="s">
        <v>107</v>
      </c>
      <c r="AW166" s="13" t="s">
        <v>31</v>
      </c>
      <c r="AX166" s="13" t="s">
        <v>19</v>
      </c>
      <c r="AY166" s="162" t="s">
        <v>171</v>
      </c>
    </row>
    <row r="167" spans="2:65" s="1" customFormat="1" ht="24.2" customHeight="1" x14ac:dyDescent="0.2">
      <c r="B167" s="32"/>
      <c r="C167" s="137" t="s">
        <v>196</v>
      </c>
      <c r="D167" s="137" t="s">
        <v>174</v>
      </c>
      <c r="E167" s="138" t="s">
        <v>219</v>
      </c>
      <c r="F167" s="139" t="s">
        <v>220</v>
      </c>
      <c r="G167" s="140" t="s">
        <v>221</v>
      </c>
      <c r="H167" s="141">
        <v>1801.3</v>
      </c>
      <c r="I167" s="142"/>
      <c r="J167" s="143">
        <f>ROUND(I167*H167,1)</f>
        <v>0</v>
      </c>
      <c r="K167" s="139" t="s">
        <v>178</v>
      </c>
      <c r="L167" s="32"/>
      <c r="M167" s="144" t="s">
        <v>1</v>
      </c>
      <c r="N167" s="145" t="s">
        <v>40</v>
      </c>
      <c r="P167" s="146">
        <f>O167*H167</f>
        <v>0</v>
      </c>
      <c r="Q167" s="146">
        <v>2.2999999999999999E-7</v>
      </c>
      <c r="R167" s="146">
        <f>Q167*H167</f>
        <v>4.1429899999999997E-4</v>
      </c>
      <c r="S167" s="146">
        <v>0</v>
      </c>
      <c r="T167" s="147">
        <f>S167*H167</f>
        <v>0</v>
      </c>
      <c r="AR167" s="148" t="s">
        <v>111</v>
      </c>
      <c r="AT167" s="148" t="s">
        <v>174</v>
      </c>
      <c r="AU167" s="148" t="s">
        <v>82</v>
      </c>
      <c r="AY167" s="17" t="s">
        <v>171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19</v>
      </c>
      <c r="BK167" s="149">
        <f>ROUND(I167*H167,1)</f>
        <v>0</v>
      </c>
      <c r="BL167" s="17" t="s">
        <v>111</v>
      </c>
      <c r="BM167" s="148" t="s">
        <v>222</v>
      </c>
    </row>
    <row r="168" spans="2:65" s="1" customFormat="1" ht="29.25" x14ac:dyDescent="0.2">
      <c r="B168" s="32"/>
      <c r="D168" s="150" t="s">
        <v>180</v>
      </c>
      <c r="F168" s="151" t="s">
        <v>223</v>
      </c>
      <c r="I168" s="152"/>
      <c r="L168" s="32"/>
      <c r="M168" s="153"/>
      <c r="T168" s="56"/>
      <c r="AT168" s="17" t="s">
        <v>180</v>
      </c>
      <c r="AU168" s="17" t="s">
        <v>82</v>
      </c>
    </row>
    <row r="169" spans="2:65" s="12" customFormat="1" x14ac:dyDescent="0.2">
      <c r="B169" s="154"/>
      <c r="D169" s="150" t="s">
        <v>182</v>
      </c>
      <c r="E169" s="155" t="s">
        <v>1</v>
      </c>
      <c r="F169" s="156" t="s">
        <v>224</v>
      </c>
      <c r="H169" s="157">
        <v>1274.268</v>
      </c>
      <c r="I169" s="158"/>
      <c r="L169" s="154"/>
      <c r="M169" s="159"/>
      <c r="T169" s="160"/>
      <c r="AT169" s="155" t="s">
        <v>182</v>
      </c>
      <c r="AU169" s="155" t="s">
        <v>82</v>
      </c>
      <c r="AV169" s="12" t="s">
        <v>82</v>
      </c>
      <c r="AW169" s="12" t="s">
        <v>31</v>
      </c>
      <c r="AX169" s="12" t="s">
        <v>75</v>
      </c>
      <c r="AY169" s="155" t="s">
        <v>171</v>
      </c>
    </row>
    <row r="170" spans="2:65" s="12" customFormat="1" x14ac:dyDescent="0.2">
      <c r="B170" s="154"/>
      <c r="D170" s="150" t="s">
        <v>182</v>
      </c>
      <c r="E170" s="155" t="s">
        <v>1</v>
      </c>
      <c r="F170" s="156" t="s">
        <v>225</v>
      </c>
      <c r="H170" s="157">
        <v>527.03200000000004</v>
      </c>
      <c r="I170" s="158"/>
      <c r="L170" s="154"/>
      <c r="M170" s="159"/>
      <c r="T170" s="160"/>
      <c r="AT170" s="155" t="s">
        <v>182</v>
      </c>
      <c r="AU170" s="155" t="s">
        <v>82</v>
      </c>
      <c r="AV170" s="12" t="s">
        <v>82</v>
      </c>
      <c r="AW170" s="12" t="s">
        <v>31</v>
      </c>
      <c r="AX170" s="12" t="s">
        <v>75</v>
      </c>
      <c r="AY170" s="155" t="s">
        <v>171</v>
      </c>
    </row>
    <row r="171" spans="2:65" s="13" customFormat="1" x14ac:dyDescent="0.2">
      <c r="B171" s="161"/>
      <c r="D171" s="150" t="s">
        <v>182</v>
      </c>
      <c r="E171" s="162" t="s">
        <v>1</v>
      </c>
      <c r="F171" s="163" t="s">
        <v>183</v>
      </c>
      <c r="H171" s="164">
        <v>1801.3</v>
      </c>
      <c r="I171" s="165"/>
      <c r="L171" s="161"/>
      <c r="M171" s="166"/>
      <c r="T171" s="167"/>
      <c r="AT171" s="162" t="s">
        <v>182</v>
      </c>
      <c r="AU171" s="162" t="s">
        <v>82</v>
      </c>
      <c r="AV171" s="13" t="s">
        <v>107</v>
      </c>
      <c r="AW171" s="13" t="s">
        <v>31</v>
      </c>
      <c r="AX171" s="13" t="s">
        <v>19</v>
      </c>
      <c r="AY171" s="162" t="s">
        <v>171</v>
      </c>
    </row>
    <row r="172" spans="2:65" s="1" customFormat="1" ht="24.2" customHeight="1" x14ac:dyDescent="0.2">
      <c r="B172" s="32"/>
      <c r="C172" s="168" t="s">
        <v>226</v>
      </c>
      <c r="D172" s="168" t="s">
        <v>193</v>
      </c>
      <c r="E172" s="169" t="s">
        <v>227</v>
      </c>
      <c r="F172" s="170" t="s">
        <v>228</v>
      </c>
      <c r="G172" s="171" t="s">
        <v>221</v>
      </c>
      <c r="H172" s="172">
        <v>1801.3</v>
      </c>
      <c r="I172" s="173"/>
      <c r="J172" s="174">
        <f>ROUND(I172*H172,1)</f>
        <v>0</v>
      </c>
      <c r="K172" s="170" t="s">
        <v>229</v>
      </c>
      <c r="L172" s="175"/>
      <c r="M172" s="176" t="s">
        <v>1</v>
      </c>
      <c r="N172" s="177" t="s">
        <v>40</v>
      </c>
      <c r="P172" s="146">
        <f>O172*H172</f>
        <v>0</v>
      </c>
      <c r="Q172" s="146">
        <v>5.0000000000000002E-5</v>
      </c>
      <c r="R172" s="146">
        <f>Q172*H172</f>
        <v>9.0065000000000006E-2</v>
      </c>
      <c r="S172" s="146">
        <v>0</v>
      </c>
      <c r="T172" s="147">
        <f>S172*H172</f>
        <v>0</v>
      </c>
      <c r="AR172" s="148" t="s">
        <v>196</v>
      </c>
      <c r="AT172" s="148" t="s">
        <v>193</v>
      </c>
      <c r="AU172" s="148" t="s">
        <v>82</v>
      </c>
      <c r="AY172" s="17" t="s">
        <v>171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19</v>
      </c>
      <c r="BK172" s="149">
        <f>ROUND(I172*H172,1)</f>
        <v>0</v>
      </c>
      <c r="BL172" s="17" t="s">
        <v>111</v>
      </c>
      <c r="BM172" s="148" t="s">
        <v>230</v>
      </c>
    </row>
    <row r="173" spans="2:65" s="1" customFormat="1" ht="19.5" x14ac:dyDescent="0.2">
      <c r="B173" s="32"/>
      <c r="D173" s="150" t="s">
        <v>180</v>
      </c>
      <c r="F173" s="151" t="s">
        <v>228</v>
      </c>
      <c r="I173" s="152"/>
      <c r="L173" s="32"/>
      <c r="M173" s="153"/>
      <c r="T173" s="56"/>
      <c r="AT173" s="17" t="s">
        <v>180</v>
      </c>
      <c r="AU173" s="17" t="s">
        <v>82</v>
      </c>
    </row>
    <row r="174" spans="2:65" s="12" customFormat="1" x14ac:dyDescent="0.2">
      <c r="B174" s="154"/>
      <c r="D174" s="150" t="s">
        <v>182</v>
      </c>
      <c r="E174" s="155" t="s">
        <v>1</v>
      </c>
      <c r="F174" s="156" t="s">
        <v>224</v>
      </c>
      <c r="H174" s="157">
        <v>1274.268</v>
      </c>
      <c r="I174" s="158"/>
      <c r="L174" s="154"/>
      <c r="M174" s="159"/>
      <c r="T174" s="160"/>
      <c r="AT174" s="155" t="s">
        <v>182</v>
      </c>
      <c r="AU174" s="155" t="s">
        <v>82</v>
      </c>
      <c r="AV174" s="12" t="s">
        <v>82</v>
      </c>
      <c r="AW174" s="12" t="s">
        <v>31</v>
      </c>
      <c r="AX174" s="12" t="s">
        <v>75</v>
      </c>
      <c r="AY174" s="155" t="s">
        <v>171</v>
      </c>
    </row>
    <row r="175" spans="2:65" s="12" customFormat="1" x14ac:dyDescent="0.2">
      <c r="B175" s="154"/>
      <c r="D175" s="150" t="s">
        <v>182</v>
      </c>
      <c r="E175" s="155" t="s">
        <v>1</v>
      </c>
      <c r="F175" s="156" t="s">
        <v>225</v>
      </c>
      <c r="H175" s="157">
        <v>527.03200000000004</v>
      </c>
      <c r="I175" s="158"/>
      <c r="L175" s="154"/>
      <c r="M175" s="159"/>
      <c r="T175" s="160"/>
      <c r="AT175" s="155" t="s">
        <v>182</v>
      </c>
      <c r="AU175" s="155" t="s">
        <v>82</v>
      </c>
      <c r="AV175" s="12" t="s">
        <v>82</v>
      </c>
      <c r="AW175" s="12" t="s">
        <v>31</v>
      </c>
      <c r="AX175" s="12" t="s">
        <v>75</v>
      </c>
      <c r="AY175" s="155" t="s">
        <v>171</v>
      </c>
    </row>
    <row r="176" spans="2:65" s="13" customFormat="1" x14ac:dyDescent="0.2">
      <c r="B176" s="161"/>
      <c r="D176" s="150" t="s">
        <v>182</v>
      </c>
      <c r="E176" s="162" t="s">
        <v>1</v>
      </c>
      <c r="F176" s="163" t="s">
        <v>183</v>
      </c>
      <c r="H176" s="164">
        <v>1801.3</v>
      </c>
      <c r="I176" s="165"/>
      <c r="L176" s="161"/>
      <c r="M176" s="166"/>
      <c r="T176" s="167"/>
      <c r="AT176" s="162" t="s">
        <v>182</v>
      </c>
      <c r="AU176" s="162" t="s">
        <v>82</v>
      </c>
      <c r="AV176" s="13" t="s">
        <v>107</v>
      </c>
      <c r="AW176" s="13" t="s">
        <v>31</v>
      </c>
      <c r="AX176" s="13" t="s">
        <v>19</v>
      </c>
      <c r="AY176" s="162" t="s">
        <v>171</v>
      </c>
    </row>
    <row r="177" spans="2:65" s="1" customFormat="1" ht="16.5" customHeight="1" x14ac:dyDescent="0.2">
      <c r="B177" s="32"/>
      <c r="C177" s="168" t="s">
        <v>231</v>
      </c>
      <c r="D177" s="168" t="s">
        <v>193</v>
      </c>
      <c r="E177" s="169" t="s">
        <v>232</v>
      </c>
      <c r="F177" s="170" t="s">
        <v>233</v>
      </c>
      <c r="G177" s="171" t="s">
        <v>221</v>
      </c>
      <c r="H177" s="172">
        <v>1801.3</v>
      </c>
      <c r="I177" s="173"/>
      <c r="J177" s="174">
        <f>ROUND(I177*H177,1)</f>
        <v>0</v>
      </c>
      <c r="K177" s="170" t="s">
        <v>229</v>
      </c>
      <c r="L177" s="175"/>
      <c r="M177" s="176" t="s">
        <v>1</v>
      </c>
      <c r="N177" s="177" t="s">
        <v>40</v>
      </c>
      <c r="P177" s="146">
        <f>O177*H177</f>
        <v>0</v>
      </c>
      <c r="Q177" s="146">
        <v>1.0000000000000001E-5</v>
      </c>
      <c r="R177" s="146">
        <f>Q177*H177</f>
        <v>1.8013000000000001E-2</v>
      </c>
      <c r="S177" s="146">
        <v>0</v>
      </c>
      <c r="T177" s="147">
        <f>S177*H177</f>
        <v>0</v>
      </c>
      <c r="AR177" s="148" t="s">
        <v>196</v>
      </c>
      <c r="AT177" s="148" t="s">
        <v>193</v>
      </c>
      <c r="AU177" s="148" t="s">
        <v>82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19</v>
      </c>
      <c r="BK177" s="149">
        <f>ROUND(I177*H177,1)</f>
        <v>0</v>
      </c>
      <c r="BL177" s="17" t="s">
        <v>111</v>
      </c>
      <c r="BM177" s="148" t="s">
        <v>234</v>
      </c>
    </row>
    <row r="178" spans="2:65" s="1" customFormat="1" x14ac:dyDescent="0.2">
      <c r="B178" s="32"/>
      <c r="D178" s="150" t="s">
        <v>180</v>
      </c>
      <c r="F178" s="151" t="s">
        <v>233</v>
      </c>
      <c r="I178" s="152"/>
      <c r="L178" s="32"/>
      <c r="M178" s="153"/>
      <c r="T178" s="56"/>
      <c r="AT178" s="17" t="s">
        <v>180</v>
      </c>
      <c r="AU178" s="17" t="s">
        <v>82</v>
      </c>
    </row>
    <row r="179" spans="2:65" s="12" customFormat="1" x14ac:dyDescent="0.2">
      <c r="B179" s="154"/>
      <c r="D179" s="150" t="s">
        <v>182</v>
      </c>
      <c r="E179" s="155" t="s">
        <v>1</v>
      </c>
      <c r="F179" s="156" t="s">
        <v>224</v>
      </c>
      <c r="H179" s="157">
        <v>1274.268</v>
      </c>
      <c r="I179" s="158"/>
      <c r="L179" s="154"/>
      <c r="M179" s="159"/>
      <c r="T179" s="160"/>
      <c r="AT179" s="155" t="s">
        <v>182</v>
      </c>
      <c r="AU179" s="155" t="s">
        <v>82</v>
      </c>
      <c r="AV179" s="12" t="s">
        <v>82</v>
      </c>
      <c r="AW179" s="12" t="s">
        <v>31</v>
      </c>
      <c r="AX179" s="12" t="s">
        <v>75</v>
      </c>
      <c r="AY179" s="155" t="s">
        <v>171</v>
      </c>
    </row>
    <row r="180" spans="2:65" s="12" customFormat="1" x14ac:dyDescent="0.2">
      <c r="B180" s="154"/>
      <c r="D180" s="150" t="s">
        <v>182</v>
      </c>
      <c r="E180" s="155" t="s">
        <v>1</v>
      </c>
      <c r="F180" s="156" t="s">
        <v>225</v>
      </c>
      <c r="H180" s="157">
        <v>527.03200000000004</v>
      </c>
      <c r="I180" s="158"/>
      <c r="L180" s="154"/>
      <c r="M180" s="159"/>
      <c r="T180" s="160"/>
      <c r="AT180" s="155" t="s">
        <v>182</v>
      </c>
      <c r="AU180" s="155" t="s">
        <v>82</v>
      </c>
      <c r="AV180" s="12" t="s">
        <v>82</v>
      </c>
      <c r="AW180" s="12" t="s">
        <v>31</v>
      </c>
      <c r="AX180" s="12" t="s">
        <v>75</v>
      </c>
      <c r="AY180" s="155" t="s">
        <v>171</v>
      </c>
    </row>
    <row r="181" spans="2:65" s="13" customFormat="1" x14ac:dyDescent="0.2">
      <c r="B181" s="161"/>
      <c r="D181" s="150" t="s">
        <v>182</v>
      </c>
      <c r="E181" s="162" t="s">
        <v>1</v>
      </c>
      <c r="F181" s="163" t="s">
        <v>183</v>
      </c>
      <c r="H181" s="164">
        <v>1801.3</v>
      </c>
      <c r="I181" s="165"/>
      <c r="L181" s="161"/>
      <c r="M181" s="166"/>
      <c r="T181" s="167"/>
      <c r="AT181" s="162" t="s">
        <v>182</v>
      </c>
      <c r="AU181" s="162" t="s">
        <v>82</v>
      </c>
      <c r="AV181" s="13" t="s">
        <v>107</v>
      </c>
      <c r="AW181" s="13" t="s">
        <v>31</v>
      </c>
      <c r="AX181" s="13" t="s">
        <v>19</v>
      </c>
      <c r="AY181" s="162" t="s">
        <v>171</v>
      </c>
    </row>
    <row r="182" spans="2:65" s="1" customFormat="1" ht="16.5" customHeight="1" x14ac:dyDescent="0.2">
      <c r="B182" s="32"/>
      <c r="C182" s="137" t="s">
        <v>235</v>
      </c>
      <c r="D182" s="137" t="s">
        <v>174</v>
      </c>
      <c r="E182" s="138" t="s">
        <v>236</v>
      </c>
      <c r="F182" s="139" t="s">
        <v>237</v>
      </c>
      <c r="G182" s="140" t="s">
        <v>202</v>
      </c>
      <c r="H182" s="141">
        <v>301.61500000000001</v>
      </c>
      <c r="I182" s="142"/>
      <c r="J182" s="143">
        <f>ROUND(I182*H182,1)</f>
        <v>0</v>
      </c>
      <c r="K182" s="139" t="s">
        <v>178</v>
      </c>
      <c r="L182" s="32"/>
      <c r="M182" s="144" t="s">
        <v>1</v>
      </c>
      <c r="N182" s="145" t="s">
        <v>40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111</v>
      </c>
      <c r="AT182" s="148" t="s">
        <v>174</v>
      </c>
      <c r="AU182" s="148" t="s">
        <v>82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19</v>
      </c>
      <c r="BK182" s="149">
        <f>ROUND(I182*H182,1)</f>
        <v>0</v>
      </c>
      <c r="BL182" s="17" t="s">
        <v>111</v>
      </c>
      <c r="BM182" s="148" t="s">
        <v>238</v>
      </c>
    </row>
    <row r="183" spans="2:65" s="1" customFormat="1" ht="19.5" x14ac:dyDescent="0.2">
      <c r="B183" s="32"/>
      <c r="D183" s="150" t="s">
        <v>180</v>
      </c>
      <c r="F183" s="151" t="s">
        <v>239</v>
      </c>
      <c r="I183" s="152"/>
      <c r="L183" s="32"/>
      <c r="M183" s="153"/>
      <c r="T183" s="56"/>
      <c r="AT183" s="17" t="s">
        <v>180</v>
      </c>
      <c r="AU183" s="17" t="s">
        <v>82</v>
      </c>
    </row>
    <row r="184" spans="2:65" s="12" customFormat="1" x14ac:dyDescent="0.2">
      <c r="B184" s="154"/>
      <c r="D184" s="150" t="s">
        <v>182</v>
      </c>
      <c r="E184" s="155" t="s">
        <v>1</v>
      </c>
      <c r="F184" s="156" t="s">
        <v>240</v>
      </c>
      <c r="H184" s="157">
        <v>27</v>
      </c>
      <c r="I184" s="158"/>
      <c r="L184" s="154"/>
      <c r="M184" s="159"/>
      <c r="T184" s="160"/>
      <c r="AT184" s="155" t="s">
        <v>182</v>
      </c>
      <c r="AU184" s="155" t="s">
        <v>82</v>
      </c>
      <c r="AV184" s="12" t="s">
        <v>82</v>
      </c>
      <c r="AW184" s="12" t="s">
        <v>31</v>
      </c>
      <c r="AX184" s="12" t="s">
        <v>75</v>
      </c>
      <c r="AY184" s="155" t="s">
        <v>171</v>
      </c>
    </row>
    <row r="185" spans="2:65" s="12" customFormat="1" ht="22.5" x14ac:dyDescent="0.2">
      <c r="B185" s="154"/>
      <c r="D185" s="150" t="s">
        <v>182</v>
      </c>
      <c r="E185" s="155" t="s">
        <v>1</v>
      </c>
      <c r="F185" s="156" t="s">
        <v>241</v>
      </c>
      <c r="H185" s="157">
        <v>6</v>
      </c>
      <c r="I185" s="158"/>
      <c r="L185" s="154"/>
      <c r="M185" s="159"/>
      <c r="T185" s="160"/>
      <c r="AT185" s="155" t="s">
        <v>182</v>
      </c>
      <c r="AU185" s="155" t="s">
        <v>82</v>
      </c>
      <c r="AV185" s="12" t="s">
        <v>82</v>
      </c>
      <c r="AW185" s="12" t="s">
        <v>31</v>
      </c>
      <c r="AX185" s="12" t="s">
        <v>75</v>
      </c>
      <c r="AY185" s="155" t="s">
        <v>171</v>
      </c>
    </row>
    <row r="186" spans="2:65" s="13" customFormat="1" ht="22.5" x14ac:dyDescent="0.2">
      <c r="B186" s="161"/>
      <c r="D186" s="150" t="s">
        <v>182</v>
      </c>
      <c r="E186" s="162" t="s">
        <v>130</v>
      </c>
      <c r="F186" s="163" t="s">
        <v>242</v>
      </c>
      <c r="H186" s="164">
        <v>33</v>
      </c>
      <c r="I186" s="165"/>
      <c r="L186" s="161"/>
      <c r="M186" s="166"/>
      <c r="T186" s="167"/>
      <c r="AT186" s="162" t="s">
        <v>182</v>
      </c>
      <c r="AU186" s="162" t="s">
        <v>82</v>
      </c>
      <c r="AV186" s="13" t="s">
        <v>107</v>
      </c>
      <c r="AW186" s="13" t="s">
        <v>31</v>
      </c>
      <c r="AX186" s="13" t="s">
        <v>75</v>
      </c>
      <c r="AY186" s="162" t="s">
        <v>171</v>
      </c>
    </row>
    <row r="187" spans="2:65" s="12" customFormat="1" x14ac:dyDescent="0.2">
      <c r="B187" s="154"/>
      <c r="D187" s="150" t="s">
        <v>182</v>
      </c>
      <c r="E187" s="155" t="s">
        <v>1</v>
      </c>
      <c r="F187" s="156" t="s">
        <v>205</v>
      </c>
      <c r="H187" s="157">
        <v>6.335</v>
      </c>
      <c r="I187" s="158"/>
      <c r="L187" s="154"/>
      <c r="M187" s="159"/>
      <c r="T187" s="160"/>
      <c r="AT187" s="155" t="s">
        <v>182</v>
      </c>
      <c r="AU187" s="155" t="s">
        <v>82</v>
      </c>
      <c r="AV187" s="12" t="s">
        <v>82</v>
      </c>
      <c r="AW187" s="12" t="s">
        <v>31</v>
      </c>
      <c r="AX187" s="12" t="s">
        <v>75</v>
      </c>
      <c r="AY187" s="155" t="s">
        <v>171</v>
      </c>
    </row>
    <row r="188" spans="2:65" s="12" customFormat="1" x14ac:dyDescent="0.2">
      <c r="B188" s="154"/>
      <c r="D188" s="150" t="s">
        <v>182</v>
      </c>
      <c r="E188" s="155" t="s">
        <v>1</v>
      </c>
      <c r="F188" s="156" t="s">
        <v>243</v>
      </c>
      <c r="H188" s="157">
        <v>151.58000000000001</v>
      </c>
      <c r="I188" s="158"/>
      <c r="L188" s="154"/>
      <c r="M188" s="159"/>
      <c r="T188" s="160"/>
      <c r="AT188" s="155" t="s">
        <v>182</v>
      </c>
      <c r="AU188" s="155" t="s">
        <v>82</v>
      </c>
      <c r="AV188" s="12" t="s">
        <v>82</v>
      </c>
      <c r="AW188" s="12" t="s">
        <v>31</v>
      </c>
      <c r="AX188" s="12" t="s">
        <v>75</v>
      </c>
      <c r="AY188" s="155" t="s">
        <v>171</v>
      </c>
    </row>
    <row r="189" spans="2:65" s="12" customFormat="1" x14ac:dyDescent="0.2">
      <c r="B189" s="154"/>
      <c r="D189" s="150" t="s">
        <v>182</v>
      </c>
      <c r="E189" s="155" t="s">
        <v>1</v>
      </c>
      <c r="F189" s="156" t="s">
        <v>244</v>
      </c>
      <c r="H189" s="157">
        <v>19.565000000000001</v>
      </c>
      <c r="I189" s="158"/>
      <c r="L189" s="154"/>
      <c r="M189" s="159"/>
      <c r="T189" s="160"/>
      <c r="AT189" s="155" t="s">
        <v>182</v>
      </c>
      <c r="AU189" s="155" t="s">
        <v>82</v>
      </c>
      <c r="AV189" s="12" t="s">
        <v>82</v>
      </c>
      <c r="AW189" s="12" t="s">
        <v>31</v>
      </c>
      <c r="AX189" s="12" t="s">
        <v>75</v>
      </c>
      <c r="AY189" s="155" t="s">
        <v>171</v>
      </c>
    </row>
    <row r="190" spans="2:65" s="12" customFormat="1" x14ac:dyDescent="0.2">
      <c r="B190" s="154"/>
      <c r="D190" s="150" t="s">
        <v>182</v>
      </c>
      <c r="E190" s="155" t="s">
        <v>1</v>
      </c>
      <c r="F190" s="156" t="s">
        <v>245</v>
      </c>
      <c r="H190" s="157">
        <v>14.975</v>
      </c>
      <c r="I190" s="158"/>
      <c r="L190" s="154"/>
      <c r="M190" s="159"/>
      <c r="T190" s="160"/>
      <c r="AT190" s="155" t="s">
        <v>182</v>
      </c>
      <c r="AU190" s="155" t="s">
        <v>82</v>
      </c>
      <c r="AV190" s="12" t="s">
        <v>82</v>
      </c>
      <c r="AW190" s="12" t="s">
        <v>31</v>
      </c>
      <c r="AX190" s="12" t="s">
        <v>75</v>
      </c>
      <c r="AY190" s="155" t="s">
        <v>171</v>
      </c>
    </row>
    <row r="191" spans="2:65" s="13" customFormat="1" ht="22.5" x14ac:dyDescent="0.2">
      <c r="B191" s="161"/>
      <c r="D191" s="150" t="s">
        <v>182</v>
      </c>
      <c r="E191" s="162" t="s">
        <v>133</v>
      </c>
      <c r="F191" s="163" t="s">
        <v>246</v>
      </c>
      <c r="H191" s="164">
        <v>192.45500000000001</v>
      </c>
      <c r="I191" s="165"/>
      <c r="L191" s="161"/>
      <c r="M191" s="166"/>
      <c r="T191" s="167"/>
      <c r="AT191" s="162" t="s">
        <v>182</v>
      </c>
      <c r="AU191" s="162" t="s">
        <v>82</v>
      </c>
      <c r="AV191" s="13" t="s">
        <v>107</v>
      </c>
      <c r="AW191" s="13" t="s">
        <v>31</v>
      </c>
      <c r="AX191" s="13" t="s">
        <v>75</v>
      </c>
      <c r="AY191" s="162" t="s">
        <v>171</v>
      </c>
    </row>
    <row r="192" spans="2:65" s="12" customFormat="1" x14ac:dyDescent="0.2">
      <c r="B192" s="154"/>
      <c r="D192" s="150" t="s">
        <v>182</v>
      </c>
      <c r="E192" s="155" t="s">
        <v>1</v>
      </c>
      <c r="F192" s="156" t="s">
        <v>247</v>
      </c>
      <c r="H192" s="157">
        <v>61.1</v>
      </c>
      <c r="I192" s="158"/>
      <c r="L192" s="154"/>
      <c r="M192" s="159"/>
      <c r="T192" s="160"/>
      <c r="AT192" s="155" t="s">
        <v>182</v>
      </c>
      <c r="AU192" s="155" t="s">
        <v>82</v>
      </c>
      <c r="AV192" s="12" t="s">
        <v>82</v>
      </c>
      <c r="AW192" s="12" t="s">
        <v>31</v>
      </c>
      <c r="AX192" s="12" t="s">
        <v>75</v>
      </c>
      <c r="AY192" s="155" t="s">
        <v>171</v>
      </c>
    </row>
    <row r="193" spans="2:65" s="12" customFormat="1" x14ac:dyDescent="0.2">
      <c r="B193" s="154"/>
      <c r="D193" s="150" t="s">
        <v>182</v>
      </c>
      <c r="E193" s="155" t="s">
        <v>1</v>
      </c>
      <c r="F193" s="156" t="s">
        <v>248</v>
      </c>
      <c r="H193" s="157">
        <v>8.7850000000000001</v>
      </c>
      <c r="I193" s="158"/>
      <c r="L193" s="154"/>
      <c r="M193" s="159"/>
      <c r="T193" s="160"/>
      <c r="AT193" s="155" t="s">
        <v>182</v>
      </c>
      <c r="AU193" s="155" t="s">
        <v>82</v>
      </c>
      <c r="AV193" s="12" t="s">
        <v>82</v>
      </c>
      <c r="AW193" s="12" t="s">
        <v>31</v>
      </c>
      <c r="AX193" s="12" t="s">
        <v>75</v>
      </c>
      <c r="AY193" s="155" t="s">
        <v>171</v>
      </c>
    </row>
    <row r="194" spans="2:65" s="12" customFormat="1" x14ac:dyDescent="0.2">
      <c r="B194" s="154"/>
      <c r="D194" s="150" t="s">
        <v>182</v>
      </c>
      <c r="E194" s="155" t="s">
        <v>1</v>
      </c>
      <c r="F194" s="156" t="s">
        <v>249</v>
      </c>
      <c r="H194" s="157">
        <v>6.2750000000000004</v>
      </c>
      <c r="I194" s="158"/>
      <c r="L194" s="154"/>
      <c r="M194" s="159"/>
      <c r="T194" s="160"/>
      <c r="AT194" s="155" t="s">
        <v>182</v>
      </c>
      <c r="AU194" s="155" t="s">
        <v>82</v>
      </c>
      <c r="AV194" s="12" t="s">
        <v>82</v>
      </c>
      <c r="AW194" s="12" t="s">
        <v>31</v>
      </c>
      <c r="AX194" s="12" t="s">
        <v>75</v>
      </c>
      <c r="AY194" s="155" t="s">
        <v>171</v>
      </c>
    </row>
    <row r="195" spans="2:65" s="13" customFormat="1" ht="22.5" x14ac:dyDescent="0.2">
      <c r="B195" s="161"/>
      <c r="D195" s="150" t="s">
        <v>182</v>
      </c>
      <c r="E195" s="162" t="s">
        <v>136</v>
      </c>
      <c r="F195" s="163" t="s">
        <v>250</v>
      </c>
      <c r="H195" s="164">
        <v>76.16</v>
      </c>
      <c r="I195" s="165"/>
      <c r="L195" s="161"/>
      <c r="M195" s="166"/>
      <c r="T195" s="167"/>
      <c r="AT195" s="162" t="s">
        <v>182</v>
      </c>
      <c r="AU195" s="162" t="s">
        <v>82</v>
      </c>
      <c r="AV195" s="13" t="s">
        <v>107</v>
      </c>
      <c r="AW195" s="13" t="s">
        <v>31</v>
      </c>
      <c r="AX195" s="13" t="s">
        <v>75</v>
      </c>
      <c r="AY195" s="162" t="s">
        <v>171</v>
      </c>
    </row>
    <row r="196" spans="2:65" s="14" customFormat="1" x14ac:dyDescent="0.2">
      <c r="B196" s="178"/>
      <c r="D196" s="150" t="s">
        <v>182</v>
      </c>
      <c r="E196" s="179" t="s">
        <v>1</v>
      </c>
      <c r="F196" s="180" t="s">
        <v>209</v>
      </c>
      <c r="H196" s="181">
        <v>301.61500000000001</v>
      </c>
      <c r="I196" s="182"/>
      <c r="L196" s="178"/>
      <c r="M196" s="183"/>
      <c r="T196" s="184"/>
      <c r="AT196" s="179" t="s">
        <v>182</v>
      </c>
      <c r="AU196" s="179" t="s">
        <v>82</v>
      </c>
      <c r="AV196" s="14" t="s">
        <v>111</v>
      </c>
      <c r="AW196" s="14" t="s">
        <v>31</v>
      </c>
      <c r="AX196" s="14" t="s">
        <v>19</v>
      </c>
      <c r="AY196" s="179" t="s">
        <v>171</v>
      </c>
    </row>
    <row r="197" spans="2:65" s="1" customFormat="1" ht="21.75" customHeight="1" x14ac:dyDescent="0.2">
      <c r="B197" s="32"/>
      <c r="C197" s="168" t="s">
        <v>251</v>
      </c>
      <c r="D197" s="168" t="s">
        <v>193</v>
      </c>
      <c r="E197" s="169" t="s">
        <v>252</v>
      </c>
      <c r="F197" s="170" t="s">
        <v>253</v>
      </c>
      <c r="G197" s="171" t="s">
        <v>202</v>
      </c>
      <c r="H197" s="172">
        <v>34.65</v>
      </c>
      <c r="I197" s="173"/>
      <c r="J197" s="174">
        <f>ROUND(I197*H197,1)</f>
        <v>0</v>
      </c>
      <c r="K197" s="170" t="s">
        <v>229</v>
      </c>
      <c r="L197" s="175"/>
      <c r="M197" s="176" t="s">
        <v>1</v>
      </c>
      <c r="N197" s="177" t="s">
        <v>40</v>
      </c>
      <c r="P197" s="146">
        <f>O197*H197</f>
        <v>0</v>
      </c>
      <c r="Q197" s="146">
        <v>1E-4</v>
      </c>
      <c r="R197" s="146">
        <f>Q197*H197</f>
        <v>3.4650000000000002E-3</v>
      </c>
      <c r="S197" s="146">
        <v>0</v>
      </c>
      <c r="T197" s="147">
        <f>S197*H197</f>
        <v>0</v>
      </c>
      <c r="AR197" s="148" t="s">
        <v>196</v>
      </c>
      <c r="AT197" s="148" t="s">
        <v>193</v>
      </c>
      <c r="AU197" s="148" t="s">
        <v>82</v>
      </c>
      <c r="AY197" s="17" t="s">
        <v>171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19</v>
      </c>
      <c r="BK197" s="149">
        <f>ROUND(I197*H197,1)</f>
        <v>0</v>
      </c>
      <c r="BL197" s="17" t="s">
        <v>111</v>
      </c>
      <c r="BM197" s="148" t="s">
        <v>254</v>
      </c>
    </row>
    <row r="198" spans="2:65" s="1" customFormat="1" x14ac:dyDescent="0.2">
      <c r="B198" s="32"/>
      <c r="D198" s="150" t="s">
        <v>180</v>
      </c>
      <c r="F198" s="151" t="s">
        <v>255</v>
      </c>
      <c r="I198" s="152"/>
      <c r="L198" s="32"/>
      <c r="M198" s="153"/>
      <c r="T198" s="56"/>
      <c r="AT198" s="17" t="s">
        <v>180</v>
      </c>
      <c r="AU198" s="17" t="s">
        <v>82</v>
      </c>
    </row>
    <row r="199" spans="2:65" s="12" customFormat="1" x14ac:dyDescent="0.2">
      <c r="B199" s="154"/>
      <c r="D199" s="150" t="s">
        <v>182</v>
      </c>
      <c r="E199" s="155" t="s">
        <v>1</v>
      </c>
      <c r="F199" s="156" t="s">
        <v>256</v>
      </c>
      <c r="H199" s="157">
        <v>34.65</v>
      </c>
      <c r="I199" s="158"/>
      <c r="L199" s="154"/>
      <c r="M199" s="159"/>
      <c r="T199" s="160"/>
      <c r="AT199" s="155" t="s">
        <v>182</v>
      </c>
      <c r="AU199" s="155" t="s">
        <v>82</v>
      </c>
      <c r="AV199" s="12" t="s">
        <v>82</v>
      </c>
      <c r="AW199" s="12" t="s">
        <v>31</v>
      </c>
      <c r="AX199" s="12" t="s">
        <v>19</v>
      </c>
      <c r="AY199" s="155" t="s">
        <v>171</v>
      </c>
    </row>
    <row r="200" spans="2:65" s="1" customFormat="1" ht="24.2" customHeight="1" x14ac:dyDescent="0.2">
      <c r="B200" s="32"/>
      <c r="C200" s="168" t="s">
        <v>257</v>
      </c>
      <c r="D200" s="168" t="s">
        <v>193</v>
      </c>
      <c r="E200" s="169" t="s">
        <v>258</v>
      </c>
      <c r="F200" s="170" t="s">
        <v>259</v>
      </c>
      <c r="G200" s="171" t="s">
        <v>202</v>
      </c>
      <c r="H200" s="172">
        <v>202.078</v>
      </c>
      <c r="I200" s="173"/>
      <c r="J200" s="174">
        <f>ROUND(I200*H200,1)</f>
        <v>0</v>
      </c>
      <c r="K200" s="170" t="s">
        <v>178</v>
      </c>
      <c r="L200" s="175"/>
      <c r="M200" s="176" t="s">
        <v>1</v>
      </c>
      <c r="N200" s="177" t="s">
        <v>40</v>
      </c>
      <c r="P200" s="146">
        <f>O200*H200</f>
        <v>0</v>
      </c>
      <c r="Q200" s="146">
        <v>2.9999999999999997E-4</v>
      </c>
      <c r="R200" s="146">
        <f>Q200*H200</f>
        <v>6.0623399999999994E-2</v>
      </c>
      <c r="S200" s="146">
        <v>0</v>
      </c>
      <c r="T200" s="147">
        <f>S200*H200</f>
        <v>0</v>
      </c>
      <c r="AR200" s="148" t="s">
        <v>196</v>
      </c>
      <c r="AT200" s="148" t="s">
        <v>193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111</v>
      </c>
      <c r="BM200" s="148" t="s">
        <v>260</v>
      </c>
    </row>
    <row r="201" spans="2:65" s="1" customFormat="1" ht="19.5" x14ac:dyDescent="0.2">
      <c r="B201" s="32"/>
      <c r="D201" s="150" t="s">
        <v>180</v>
      </c>
      <c r="F201" s="151" t="s">
        <v>259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2" customFormat="1" x14ac:dyDescent="0.2">
      <c r="B202" s="154"/>
      <c r="D202" s="150" t="s">
        <v>182</v>
      </c>
      <c r="E202" s="155" t="s">
        <v>1</v>
      </c>
      <c r="F202" s="156" t="s">
        <v>261</v>
      </c>
      <c r="H202" s="157">
        <v>202.078</v>
      </c>
      <c r="I202" s="158"/>
      <c r="L202" s="154"/>
      <c r="M202" s="159"/>
      <c r="T202" s="160"/>
      <c r="AT202" s="155" t="s">
        <v>182</v>
      </c>
      <c r="AU202" s="155" t="s">
        <v>82</v>
      </c>
      <c r="AV202" s="12" t="s">
        <v>82</v>
      </c>
      <c r="AW202" s="12" t="s">
        <v>31</v>
      </c>
      <c r="AX202" s="12" t="s">
        <v>19</v>
      </c>
      <c r="AY202" s="155" t="s">
        <v>171</v>
      </c>
    </row>
    <row r="203" spans="2:65" s="1" customFormat="1" ht="24.2" customHeight="1" x14ac:dyDescent="0.2">
      <c r="B203" s="32"/>
      <c r="C203" s="168" t="s">
        <v>262</v>
      </c>
      <c r="D203" s="168" t="s">
        <v>193</v>
      </c>
      <c r="E203" s="169" t="s">
        <v>263</v>
      </c>
      <c r="F203" s="170" t="s">
        <v>264</v>
      </c>
      <c r="G203" s="171" t="s">
        <v>202</v>
      </c>
      <c r="H203" s="172">
        <v>79.968000000000004</v>
      </c>
      <c r="I203" s="173"/>
      <c r="J203" s="174">
        <f>ROUND(I203*H203,1)</f>
        <v>0</v>
      </c>
      <c r="K203" s="170" t="s">
        <v>178</v>
      </c>
      <c r="L203" s="175"/>
      <c r="M203" s="176" t="s">
        <v>1</v>
      </c>
      <c r="N203" s="177" t="s">
        <v>40</v>
      </c>
      <c r="P203" s="146">
        <f>O203*H203</f>
        <v>0</v>
      </c>
      <c r="Q203" s="146">
        <v>2.0000000000000001E-4</v>
      </c>
      <c r="R203" s="146">
        <f>Q203*H203</f>
        <v>1.59936E-2</v>
      </c>
      <c r="S203" s="146">
        <v>0</v>
      </c>
      <c r="T203" s="147">
        <f>S203*H203</f>
        <v>0</v>
      </c>
      <c r="AR203" s="148" t="s">
        <v>196</v>
      </c>
      <c r="AT203" s="148" t="s">
        <v>193</v>
      </c>
      <c r="AU203" s="148" t="s">
        <v>82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19</v>
      </c>
      <c r="BK203" s="149">
        <f>ROUND(I203*H203,1)</f>
        <v>0</v>
      </c>
      <c r="BL203" s="17" t="s">
        <v>111</v>
      </c>
      <c r="BM203" s="148" t="s">
        <v>265</v>
      </c>
    </row>
    <row r="204" spans="2:65" s="1" customFormat="1" ht="19.5" x14ac:dyDescent="0.2">
      <c r="B204" s="32"/>
      <c r="D204" s="150" t="s">
        <v>180</v>
      </c>
      <c r="F204" s="151" t="s">
        <v>264</v>
      </c>
      <c r="I204" s="152"/>
      <c r="L204" s="32"/>
      <c r="M204" s="153"/>
      <c r="T204" s="56"/>
      <c r="AT204" s="17" t="s">
        <v>180</v>
      </c>
      <c r="AU204" s="17" t="s">
        <v>82</v>
      </c>
    </row>
    <row r="205" spans="2:65" s="12" customFormat="1" x14ac:dyDescent="0.2">
      <c r="B205" s="154"/>
      <c r="D205" s="150" t="s">
        <v>182</v>
      </c>
      <c r="E205" s="155" t="s">
        <v>1</v>
      </c>
      <c r="F205" s="156" t="s">
        <v>266</v>
      </c>
      <c r="H205" s="157">
        <v>79.968000000000004</v>
      </c>
      <c r="I205" s="158"/>
      <c r="L205" s="154"/>
      <c r="M205" s="159"/>
      <c r="T205" s="160"/>
      <c r="AT205" s="155" t="s">
        <v>182</v>
      </c>
      <c r="AU205" s="155" t="s">
        <v>82</v>
      </c>
      <c r="AV205" s="12" t="s">
        <v>82</v>
      </c>
      <c r="AW205" s="12" t="s">
        <v>31</v>
      </c>
      <c r="AX205" s="12" t="s">
        <v>19</v>
      </c>
      <c r="AY205" s="155" t="s">
        <v>171</v>
      </c>
    </row>
    <row r="206" spans="2:65" s="1" customFormat="1" ht="24.2" customHeight="1" x14ac:dyDescent="0.2">
      <c r="B206" s="32"/>
      <c r="C206" s="137" t="s">
        <v>8</v>
      </c>
      <c r="D206" s="137" t="s">
        <v>174</v>
      </c>
      <c r="E206" s="138" t="s">
        <v>267</v>
      </c>
      <c r="F206" s="139" t="s">
        <v>268</v>
      </c>
      <c r="G206" s="140" t="s">
        <v>177</v>
      </c>
      <c r="H206" s="141">
        <v>900.65</v>
      </c>
      <c r="I206" s="142"/>
      <c r="J206" s="143">
        <f>ROUND(I206*H206,1)</f>
        <v>0</v>
      </c>
      <c r="K206" s="139" t="s">
        <v>178</v>
      </c>
      <c r="L206" s="32"/>
      <c r="M206" s="144" t="s">
        <v>1</v>
      </c>
      <c r="N206" s="145" t="s">
        <v>40</v>
      </c>
      <c r="P206" s="146">
        <f>O206*H206</f>
        <v>0</v>
      </c>
      <c r="Q206" s="146">
        <v>2.3630000000000002E-2</v>
      </c>
      <c r="R206" s="146">
        <f>Q206*H206</f>
        <v>21.282359500000002</v>
      </c>
      <c r="S206" s="146">
        <v>0</v>
      </c>
      <c r="T206" s="147">
        <f>S206*H206</f>
        <v>0</v>
      </c>
      <c r="AR206" s="148" t="s">
        <v>111</v>
      </c>
      <c r="AT206" s="148" t="s">
        <v>174</v>
      </c>
      <c r="AU206" s="148" t="s">
        <v>82</v>
      </c>
      <c r="AY206" s="17" t="s">
        <v>171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19</v>
      </c>
      <c r="BK206" s="149">
        <f>ROUND(I206*H206,1)</f>
        <v>0</v>
      </c>
      <c r="BL206" s="17" t="s">
        <v>111</v>
      </c>
      <c r="BM206" s="148" t="s">
        <v>269</v>
      </c>
    </row>
    <row r="207" spans="2:65" s="1" customFormat="1" ht="19.5" x14ac:dyDescent="0.2">
      <c r="B207" s="32"/>
      <c r="D207" s="150" t="s">
        <v>180</v>
      </c>
      <c r="F207" s="151" t="s">
        <v>270</v>
      </c>
      <c r="I207" s="152"/>
      <c r="L207" s="32"/>
      <c r="M207" s="153"/>
      <c r="T207" s="56"/>
      <c r="AT207" s="17" t="s">
        <v>180</v>
      </c>
      <c r="AU207" s="17" t="s">
        <v>82</v>
      </c>
    </row>
    <row r="208" spans="2:65" s="12" customFormat="1" x14ac:dyDescent="0.2">
      <c r="B208" s="154"/>
      <c r="D208" s="150" t="s">
        <v>182</v>
      </c>
      <c r="E208" s="155" t="s">
        <v>1</v>
      </c>
      <c r="F208" s="156" t="s">
        <v>120</v>
      </c>
      <c r="H208" s="157">
        <v>637.13400000000001</v>
      </c>
      <c r="I208" s="158"/>
      <c r="L208" s="154"/>
      <c r="M208" s="159"/>
      <c r="T208" s="160"/>
      <c r="AT208" s="155" t="s">
        <v>182</v>
      </c>
      <c r="AU208" s="155" t="s">
        <v>82</v>
      </c>
      <c r="AV208" s="12" t="s">
        <v>82</v>
      </c>
      <c r="AW208" s="12" t="s">
        <v>31</v>
      </c>
      <c r="AX208" s="12" t="s">
        <v>75</v>
      </c>
      <c r="AY208" s="155" t="s">
        <v>171</v>
      </c>
    </row>
    <row r="209" spans="2:65" s="12" customFormat="1" x14ac:dyDescent="0.2">
      <c r="B209" s="154"/>
      <c r="D209" s="150" t="s">
        <v>182</v>
      </c>
      <c r="E209" s="155" t="s">
        <v>1</v>
      </c>
      <c r="F209" s="156" t="s">
        <v>123</v>
      </c>
      <c r="H209" s="157">
        <v>263.51600000000002</v>
      </c>
      <c r="I209" s="158"/>
      <c r="L209" s="154"/>
      <c r="M209" s="159"/>
      <c r="T209" s="160"/>
      <c r="AT209" s="155" t="s">
        <v>182</v>
      </c>
      <c r="AU209" s="155" t="s">
        <v>82</v>
      </c>
      <c r="AV209" s="12" t="s">
        <v>82</v>
      </c>
      <c r="AW209" s="12" t="s">
        <v>31</v>
      </c>
      <c r="AX209" s="12" t="s">
        <v>75</v>
      </c>
      <c r="AY209" s="155" t="s">
        <v>171</v>
      </c>
    </row>
    <row r="210" spans="2:65" s="13" customFormat="1" x14ac:dyDescent="0.2">
      <c r="B210" s="161"/>
      <c r="D210" s="150" t="s">
        <v>182</v>
      </c>
      <c r="E210" s="162" t="s">
        <v>1</v>
      </c>
      <c r="F210" s="163" t="s">
        <v>183</v>
      </c>
      <c r="H210" s="164">
        <v>900.65</v>
      </c>
      <c r="I210" s="165"/>
      <c r="L210" s="161"/>
      <c r="M210" s="166"/>
      <c r="T210" s="167"/>
      <c r="AT210" s="162" t="s">
        <v>182</v>
      </c>
      <c r="AU210" s="162" t="s">
        <v>82</v>
      </c>
      <c r="AV210" s="13" t="s">
        <v>107</v>
      </c>
      <c r="AW210" s="13" t="s">
        <v>31</v>
      </c>
      <c r="AX210" s="13" t="s">
        <v>19</v>
      </c>
      <c r="AY210" s="162" t="s">
        <v>171</v>
      </c>
    </row>
    <row r="211" spans="2:65" s="1" customFormat="1" ht="24.2" customHeight="1" x14ac:dyDescent="0.2">
      <c r="B211" s="32"/>
      <c r="C211" s="137" t="s">
        <v>271</v>
      </c>
      <c r="D211" s="137" t="s">
        <v>174</v>
      </c>
      <c r="E211" s="138" t="s">
        <v>272</v>
      </c>
      <c r="F211" s="139" t="s">
        <v>273</v>
      </c>
      <c r="G211" s="140" t="s">
        <v>177</v>
      </c>
      <c r="H211" s="141">
        <v>344.101</v>
      </c>
      <c r="I211" s="142"/>
      <c r="J211" s="143">
        <f>ROUND(I211*H211,1)</f>
        <v>0</v>
      </c>
      <c r="K211" s="139" t="s">
        <v>178</v>
      </c>
      <c r="L211" s="32"/>
      <c r="M211" s="144" t="s">
        <v>1</v>
      </c>
      <c r="N211" s="145" t="s">
        <v>40</v>
      </c>
      <c r="P211" s="146">
        <f>O211*H211</f>
        <v>0</v>
      </c>
      <c r="Q211" s="146">
        <v>5.7000000000000002E-3</v>
      </c>
      <c r="R211" s="146">
        <f>Q211*H211</f>
        <v>1.9613757000000001</v>
      </c>
      <c r="S211" s="146">
        <v>0</v>
      </c>
      <c r="T211" s="147">
        <f>S211*H211</f>
        <v>0</v>
      </c>
      <c r="AR211" s="148" t="s">
        <v>111</v>
      </c>
      <c r="AT211" s="148" t="s">
        <v>174</v>
      </c>
      <c r="AU211" s="148" t="s">
        <v>82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19</v>
      </c>
      <c r="BK211" s="149">
        <f>ROUND(I211*H211,1)</f>
        <v>0</v>
      </c>
      <c r="BL211" s="17" t="s">
        <v>111</v>
      </c>
      <c r="BM211" s="148" t="s">
        <v>274</v>
      </c>
    </row>
    <row r="212" spans="2:65" s="1" customFormat="1" ht="19.5" x14ac:dyDescent="0.2">
      <c r="B212" s="32"/>
      <c r="D212" s="150" t="s">
        <v>180</v>
      </c>
      <c r="F212" s="151" t="s">
        <v>275</v>
      </c>
      <c r="I212" s="152"/>
      <c r="L212" s="32"/>
      <c r="M212" s="153"/>
      <c r="T212" s="56"/>
      <c r="AT212" s="17" t="s">
        <v>180</v>
      </c>
      <c r="AU212" s="17" t="s">
        <v>82</v>
      </c>
    </row>
    <row r="213" spans="2:65" s="12" customFormat="1" x14ac:dyDescent="0.2">
      <c r="B213" s="154"/>
      <c r="D213" s="150" t="s">
        <v>182</v>
      </c>
      <c r="E213" s="155" t="s">
        <v>1</v>
      </c>
      <c r="F213" s="156" t="s">
        <v>123</v>
      </c>
      <c r="H213" s="157">
        <v>263.51600000000002</v>
      </c>
      <c r="I213" s="158"/>
      <c r="L213" s="154"/>
      <c r="M213" s="159"/>
      <c r="T213" s="160"/>
      <c r="AT213" s="155" t="s">
        <v>182</v>
      </c>
      <c r="AU213" s="155" t="s">
        <v>82</v>
      </c>
      <c r="AV213" s="12" t="s">
        <v>82</v>
      </c>
      <c r="AW213" s="12" t="s">
        <v>31</v>
      </c>
      <c r="AX213" s="12" t="s">
        <v>75</v>
      </c>
      <c r="AY213" s="155" t="s">
        <v>171</v>
      </c>
    </row>
    <row r="214" spans="2:65" s="12" customFormat="1" x14ac:dyDescent="0.2">
      <c r="B214" s="154"/>
      <c r="D214" s="150" t="s">
        <v>182</v>
      </c>
      <c r="E214" s="155" t="s">
        <v>1</v>
      </c>
      <c r="F214" s="156" t="s">
        <v>188</v>
      </c>
      <c r="H214" s="157">
        <v>80.584999999999994</v>
      </c>
      <c r="I214" s="158"/>
      <c r="L214" s="154"/>
      <c r="M214" s="159"/>
      <c r="T214" s="160"/>
      <c r="AT214" s="155" t="s">
        <v>182</v>
      </c>
      <c r="AU214" s="155" t="s">
        <v>82</v>
      </c>
      <c r="AV214" s="12" t="s">
        <v>82</v>
      </c>
      <c r="AW214" s="12" t="s">
        <v>31</v>
      </c>
      <c r="AX214" s="12" t="s">
        <v>75</v>
      </c>
      <c r="AY214" s="155" t="s">
        <v>171</v>
      </c>
    </row>
    <row r="215" spans="2:65" s="13" customFormat="1" x14ac:dyDescent="0.2">
      <c r="B215" s="161"/>
      <c r="D215" s="150" t="s">
        <v>182</v>
      </c>
      <c r="E215" s="162" t="s">
        <v>1</v>
      </c>
      <c r="F215" s="163" t="s">
        <v>183</v>
      </c>
      <c r="H215" s="164">
        <v>344.101</v>
      </c>
      <c r="I215" s="165"/>
      <c r="L215" s="161"/>
      <c r="M215" s="166"/>
      <c r="T215" s="167"/>
      <c r="AT215" s="162" t="s">
        <v>182</v>
      </c>
      <c r="AU215" s="162" t="s">
        <v>82</v>
      </c>
      <c r="AV215" s="13" t="s">
        <v>107</v>
      </c>
      <c r="AW215" s="13" t="s">
        <v>31</v>
      </c>
      <c r="AX215" s="13" t="s">
        <v>19</v>
      </c>
      <c r="AY215" s="162" t="s">
        <v>171</v>
      </c>
    </row>
    <row r="216" spans="2:65" s="1" customFormat="1" ht="24.2" customHeight="1" x14ac:dyDescent="0.2">
      <c r="B216" s="32"/>
      <c r="C216" s="137" t="s">
        <v>276</v>
      </c>
      <c r="D216" s="137" t="s">
        <v>174</v>
      </c>
      <c r="E216" s="138" t="s">
        <v>277</v>
      </c>
      <c r="F216" s="139" t="s">
        <v>278</v>
      </c>
      <c r="G216" s="140" t="s">
        <v>177</v>
      </c>
      <c r="H216" s="141">
        <v>65.38</v>
      </c>
      <c r="I216" s="142"/>
      <c r="J216" s="143">
        <f>ROUND(I216*H216,1)</f>
        <v>0</v>
      </c>
      <c r="K216" s="139" t="s">
        <v>178</v>
      </c>
      <c r="L216" s="32"/>
      <c r="M216" s="144" t="s">
        <v>1</v>
      </c>
      <c r="N216" s="145" t="s">
        <v>40</v>
      </c>
      <c r="P216" s="146">
        <f>O216*H216</f>
        <v>0</v>
      </c>
      <c r="Q216" s="146">
        <v>2.1999999999999999E-5</v>
      </c>
      <c r="R216" s="146">
        <f>Q216*H216</f>
        <v>1.4383599999999999E-3</v>
      </c>
      <c r="S216" s="146">
        <v>1.0000000000000001E-5</v>
      </c>
      <c r="T216" s="147">
        <f>S216*H216</f>
        <v>6.5379999999999995E-4</v>
      </c>
      <c r="AR216" s="148" t="s">
        <v>111</v>
      </c>
      <c r="AT216" s="148" t="s">
        <v>174</v>
      </c>
      <c r="AU216" s="148" t="s">
        <v>82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19</v>
      </c>
      <c r="BK216" s="149">
        <f>ROUND(I216*H216,1)</f>
        <v>0</v>
      </c>
      <c r="BL216" s="17" t="s">
        <v>111</v>
      </c>
      <c r="BM216" s="148" t="s">
        <v>279</v>
      </c>
    </row>
    <row r="217" spans="2:65" s="1" customFormat="1" ht="19.5" x14ac:dyDescent="0.2">
      <c r="B217" s="32"/>
      <c r="D217" s="150" t="s">
        <v>180</v>
      </c>
      <c r="F217" s="151" t="s">
        <v>280</v>
      </c>
      <c r="I217" s="152"/>
      <c r="L217" s="32"/>
      <c r="M217" s="153"/>
      <c r="T217" s="56"/>
      <c r="AT217" s="17" t="s">
        <v>180</v>
      </c>
      <c r="AU217" s="17" t="s">
        <v>82</v>
      </c>
    </row>
    <row r="218" spans="2:65" s="12" customFormat="1" x14ac:dyDescent="0.2">
      <c r="B218" s="154"/>
      <c r="D218" s="150" t="s">
        <v>182</v>
      </c>
      <c r="E218" s="155" t="s">
        <v>1</v>
      </c>
      <c r="F218" s="156" t="s">
        <v>281</v>
      </c>
      <c r="H218" s="157">
        <v>53.156999999999996</v>
      </c>
      <c r="I218" s="158"/>
      <c r="L218" s="154"/>
      <c r="M218" s="159"/>
      <c r="T218" s="160"/>
      <c r="AT218" s="155" t="s">
        <v>182</v>
      </c>
      <c r="AU218" s="155" t="s">
        <v>82</v>
      </c>
      <c r="AV218" s="12" t="s">
        <v>82</v>
      </c>
      <c r="AW218" s="12" t="s">
        <v>31</v>
      </c>
      <c r="AX218" s="12" t="s">
        <v>75</v>
      </c>
      <c r="AY218" s="155" t="s">
        <v>171</v>
      </c>
    </row>
    <row r="219" spans="2:65" s="12" customFormat="1" x14ac:dyDescent="0.2">
      <c r="B219" s="154"/>
      <c r="D219" s="150" t="s">
        <v>182</v>
      </c>
      <c r="E219" s="155" t="s">
        <v>1</v>
      </c>
      <c r="F219" s="156" t="s">
        <v>282</v>
      </c>
      <c r="H219" s="157">
        <v>6.7640000000000002</v>
      </c>
      <c r="I219" s="158"/>
      <c r="L219" s="154"/>
      <c r="M219" s="159"/>
      <c r="T219" s="160"/>
      <c r="AT219" s="155" t="s">
        <v>182</v>
      </c>
      <c r="AU219" s="155" t="s">
        <v>82</v>
      </c>
      <c r="AV219" s="12" t="s">
        <v>82</v>
      </c>
      <c r="AW219" s="12" t="s">
        <v>31</v>
      </c>
      <c r="AX219" s="12" t="s">
        <v>75</v>
      </c>
      <c r="AY219" s="155" t="s">
        <v>171</v>
      </c>
    </row>
    <row r="220" spans="2:65" s="12" customFormat="1" x14ac:dyDescent="0.2">
      <c r="B220" s="154"/>
      <c r="D220" s="150" t="s">
        <v>182</v>
      </c>
      <c r="E220" s="155" t="s">
        <v>1</v>
      </c>
      <c r="F220" s="156" t="s">
        <v>283</v>
      </c>
      <c r="H220" s="157">
        <v>5.4589999999999996</v>
      </c>
      <c r="I220" s="158"/>
      <c r="L220" s="154"/>
      <c r="M220" s="159"/>
      <c r="T220" s="160"/>
      <c r="AT220" s="155" t="s">
        <v>182</v>
      </c>
      <c r="AU220" s="155" t="s">
        <v>82</v>
      </c>
      <c r="AV220" s="12" t="s">
        <v>82</v>
      </c>
      <c r="AW220" s="12" t="s">
        <v>31</v>
      </c>
      <c r="AX220" s="12" t="s">
        <v>75</v>
      </c>
      <c r="AY220" s="155" t="s">
        <v>171</v>
      </c>
    </row>
    <row r="221" spans="2:65" s="13" customFormat="1" x14ac:dyDescent="0.2">
      <c r="B221" s="161"/>
      <c r="D221" s="150" t="s">
        <v>182</v>
      </c>
      <c r="E221" s="162" t="s">
        <v>1</v>
      </c>
      <c r="F221" s="163" t="s">
        <v>183</v>
      </c>
      <c r="H221" s="164">
        <v>65.38</v>
      </c>
      <c r="I221" s="165"/>
      <c r="L221" s="161"/>
      <c r="M221" s="166"/>
      <c r="T221" s="167"/>
      <c r="AT221" s="162" t="s">
        <v>182</v>
      </c>
      <c r="AU221" s="162" t="s">
        <v>82</v>
      </c>
      <c r="AV221" s="13" t="s">
        <v>107</v>
      </c>
      <c r="AW221" s="13" t="s">
        <v>31</v>
      </c>
      <c r="AX221" s="13" t="s">
        <v>19</v>
      </c>
      <c r="AY221" s="162" t="s">
        <v>171</v>
      </c>
    </row>
    <row r="222" spans="2:65" s="1" customFormat="1" ht="16.5" customHeight="1" x14ac:dyDescent="0.2">
      <c r="B222" s="32"/>
      <c r="C222" s="137" t="s">
        <v>284</v>
      </c>
      <c r="D222" s="137" t="s">
        <v>174</v>
      </c>
      <c r="E222" s="138" t="s">
        <v>285</v>
      </c>
      <c r="F222" s="139" t="s">
        <v>286</v>
      </c>
      <c r="G222" s="140" t="s">
        <v>177</v>
      </c>
      <c r="H222" s="141">
        <v>900.65</v>
      </c>
      <c r="I222" s="142"/>
      <c r="J222" s="143">
        <f>ROUND(I222*H222,1)</f>
        <v>0</v>
      </c>
      <c r="K222" s="139" t="s">
        <v>178</v>
      </c>
      <c r="L222" s="32"/>
      <c r="M222" s="144" t="s">
        <v>1</v>
      </c>
      <c r="N222" s="145" t="s">
        <v>40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111</v>
      </c>
      <c r="AT222" s="148" t="s">
        <v>174</v>
      </c>
      <c r="AU222" s="148" t="s">
        <v>82</v>
      </c>
      <c r="AY222" s="17" t="s">
        <v>171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19</v>
      </c>
      <c r="BK222" s="149">
        <f>ROUND(I222*H222,1)</f>
        <v>0</v>
      </c>
      <c r="BL222" s="17" t="s">
        <v>111</v>
      </c>
      <c r="BM222" s="148" t="s">
        <v>287</v>
      </c>
    </row>
    <row r="223" spans="2:65" s="1" customFormat="1" x14ac:dyDescent="0.2">
      <c r="B223" s="32"/>
      <c r="D223" s="150" t="s">
        <v>180</v>
      </c>
      <c r="F223" s="151" t="s">
        <v>288</v>
      </c>
      <c r="I223" s="152"/>
      <c r="L223" s="32"/>
      <c r="M223" s="153"/>
      <c r="T223" s="56"/>
      <c r="AT223" s="17" t="s">
        <v>180</v>
      </c>
      <c r="AU223" s="17" t="s">
        <v>82</v>
      </c>
    </row>
    <row r="224" spans="2:65" s="12" customFormat="1" x14ac:dyDescent="0.2">
      <c r="B224" s="154"/>
      <c r="D224" s="150" t="s">
        <v>182</v>
      </c>
      <c r="E224" s="155" t="s">
        <v>1</v>
      </c>
      <c r="F224" s="156" t="s">
        <v>289</v>
      </c>
      <c r="H224" s="157">
        <v>427.28</v>
      </c>
      <c r="I224" s="158"/>
      <c r="L224" s="154"/>
      <c r="M224" s="159"/>
      <c r="T224" s="160"/>
      <c r="AT224" s="155" t="s">
        <v>182</v>
      </c>
      <c r="AU224" s="155" t="s">
        <v>82</v>
      </c>
      <c r="AV224" s="12" t="s">
        <v>82</v>
      </c>
      <c r="AW224" s="12" t="s">
        <v>31</v>
      </c>
      <c r="AX224" s="12" t="s">
        <v>75</v>
      </c>
      <c r="AY224" s="155" t="s">
        <v>171</v>
      </c>
    </row>
    <row r="225" spans="2:51" s="12" customFormat="1" ht="22.5" x14ac:dyDescent="0.2">
      <c r="B225" s="154"/>
      <c r="D225" s="150" t="s">
        <v>182</v>
      </c>
      <c r="E225" s="155" t="s">
        <v>1</v>
      </c>
      <c r="F225" s="156" t="s">
        <v>290</v>
      </c>
      <c r="H225" s="157">
        <v>25.672999999999998</v>
      </c>
      <c r="I225" s="158"/>
      <c r="L225" s="154"/>
      <c r="M225" s="159"/>
      <c r="T225" s="160"/>
      <c r="AT225" s="155" t="s">
        <v>182</v>
      </c>
      <c r="AU225" s="155" t="s">
        <v>82</v>
      </c>
      <c r="AV225" s="12" t="s">
        <v>82</v>
      </c>
      <c r="AW225" s="12" t="s">
        <v>31</v>
      </c>
      <c r="AX225" s="12" t="s">
        <v>75</v>
      </c>
      <c r="AY225" s="155" t="s">
        <v>171</v>
      </c>
    </row>
    <row r="226" spans="2:51" s="13" customFormat="1" ht="22.5" x14ac:dyDescent="0.2">
      <c r="B226" s="161"/>
      <c r="D226" s="150" t="s">
        <v>182</v>
      </c>
      <c r="E226" s="162" t="s">
        <v>1</v>
      </c>
      <c r="F226" s="163" t="s">
        <v>291</v>
      </c>
      <c r="H226" s="164">
        <v>452.95299999999997</v>
      </c>
      <c r="I226" s="165"/>
      <c r="L226" s="161"/>
      <c r="M226" s="166"/>
      <c r="T226" s="167"/>
      <c r="AT226" s="162" t="s">
        <v>182</v>
      </c>
      <c r="AU226" s="162" t="s">
        <v>82</v>
      </c>
      <c r="AV226" s="13" t="s">
        <v>107</v>
      </c>
      <c r="AW226" s="13" t="s">
        <v>31</v>
      </c>
      <c r="AX226" s="13" t="s">
        <v>75</v>
      </c>
      <c r="AY226" s="162" t="s">
        <v>171</v>
      </c>
    </row>
    <row r="227" spans="2:51" s="12" customFormat="1" x14ac:dyDescent="0.2">
      <c r="B227" s="154"/>
      <c r="D227" s="150" t="s">
        <v>182</v>
      </c>
      <c r="E227" s="155" t="s">
        <v>1</v>
      </c>
      <c r="F227" s="156" t="s">
        <v>292</v>
      </c>
      <c r="H227" s="157">
        <v>52.854999999999997</v>
      </c>
      <c r="I227" s="158"/>
      <c r="L227" s="154"/>
      <c r="M227" s="159"/>
      <c r="T227" s="160"/>
      <c r="AT227" s="155" t="s">
        <v>182</v>
      </c>
      <c r="AU227" s="155" t="s">
        <v>82</v>
      </c>
      <c r="AV227" s="12" t="s">
        <v>82</v>
      </c>
      <c r="AW227" s="12" t="s">
        <v>31</v>
      </c>
      <c r="AX227" s="12" t="s">
        <v>75</v>
      </c>
      <c r="AY227" s="155" t="s">
        <v>171</v>
      </c>
    </row>
    <row r="228" spans="2:51" s="12" customFormat="1" x14ac:dyDescent="0.2">
      <c r="B228" s="154"/>
      <c r="D228" s="150" t="s">
        <v>182</v>
      </c>
      <c r="E228" s="155" t="s">
        <v>1</v>
      </c>
      <c r="F228" s="156" t="s">
        <v>293</v>
      </c>
      <c r="H228" s="157">
        <v>44.286000000000001</v>
      </c>
      <c r="I228" s="158"/>
      <c r="L228" s="154"/>
      <c r="M228" s="159"/>
      <c r="T228" s="160"/>
      <c r="AT228" s="155" t="s">
        <v>182</v>
      </c>
      <c r="AU228" s="155" t="s">
        <v>82</v>
      </c>
      <c r="AV228" s="12" t="s">
        <v>82</v>
      </c>
      <c r="AW228" s="12" t="s">
        <v>31</v>
      </c>
      <c r="AX228" s="12" t="s">
        <v>75</v>
      </c>
      <c r="AY228" s="155" t="s">
        <v>171</v>
      </c>
    </row>
    <row r="229" spans="2:51" s="12" customFormat="1" x14ac:dyDescent="0.2">
      <c r="B229" s="154"/>
      <c r="D229" s="150" t="s">
        <v>182</v>
      </c>
      <c r="E229" s="155" t="s">
        <v>1</v>
      </c>
      <c r="F229" s="156" t="s">
        <v>294</v>
      </c>
      <c r="H229" s="157">
        <v>5.0579999999999998</v>
      </c>
      <c r="I229" s="158"/>
      <c r="L229" s="154"/>
      <c r="M229" s="159"/>
      <c r="T229" s="160"/>
      <c r="AT229" s="155" t="s">
        <v>182</v>
      </c>
      <c r="AU229" s="155" t="s">
        <v>82</v>
      </c>
      <c r="AV229" s="12" t="s">
        <v>82</v>
      </c>
      <c r="AW229" s="12" t="s">
        <v>31</v>
      </c>
      <c r="AX229" s="12" t="s">
        <v>75</v>
      </c>
      <c r="AY229" s="155" t="s">
        <v>171</v>
      </c>
    </row>
    <row r="230" spans="2:51" s="12" customFormat="1" x14ac:dyDescent="0.2">
      <c r="B230" s="154"/>
      <c r="D230" s="150" t="s">
        <v>182</v>
      </c>
      <c r="E230" s="155" t="s">
        <v>1</v>
      </c>
      <c r="F230" s="156" t="s">
        <v>295</v>
      </c>
      <c r="H230" s="157">
        <v>5.0579999999999998</v>
      </c>
      <c r="I230" s="158"/>
      <c r="L230" s="154"/>
      <c r="M230" s="159"/>
      <c r="T230" s="160"/>
      <c r="AT230" s="155" t="s">
        <v>182</v>
      </c>
      <c r="AU230" s="155" t="s">
        <v>82</v>
      </c>
      <c r="AV230" s="12" t="s">
        <v>82</v>
      </c>
      <c r="AW230" s="12" t="s">
        <v>31</v>
      </c>
      <c r="AX230" s="12" t="s">
        <v>75</v>
      </c>
      <c r="AY230" s="155" t="s">
        <v>171</v>
      </c>
    </row>
    <row r="231" spans="2:51" s="13" customFormat="1" x14ac:dyDescent="0.2">
      <c r="B231" s="161"/>
      <c r="D231" s="150" t="s">
        <v>182</v>
      </c>
      <c r="E231" s="162" t="s">
        <v>1</v>
      </c>
      <c r="F231" s="163" t="s">
        <v>296</v>
      </c>
      <c r="H231" s="164">
        <v>107.25699999999998</v>
      </c>
      <c r="I231" s="165"/>
      <c r="L231" s="161"/>
      <c r="M231" s="166"/>
      <c r="T231" s="167"/>
      <c r="AT231" s="162" t="s">
        <v>182</v>
      </c>
      <c r="AU231" s="162" t="s">
        <v>82</v>
      </c>
      <c r="AV231" s="13" t="s">
        <v>107</v>
      </c>
      <c r="AW231" s="13" t="s">
        <v>31</v>
      </c>
      <c r="AX231" s="13" t="s">
        <v>75</v>
      </c>
      <c r="AY231" s="162" t="s">
        <v>171</v>
      </c>
    </row>
    <row r="232" spans="2:51" s="12" customFormat="1" x14ac:dyDescent="0.2">
      <c r="B232" s="154"/>
      <c r="D232" s="150" t="s">
        <v>182</v>
      </c>
      <c r="E232" s="155" t="s">
        <v>1</v>
      </c>
      <c r="F232" s="156" t="s">
        <v>297</v>
      </c>
      <c r="H232" s="157">
        <v>76.924000000000007</v>
      </c>
      <c r="I232" s="158"/>
      <c r="L232" s="154"/>
      <c r="M232" s="159"/>
      <c r="T232" s="160"/>
      <c r="AT232" s="155" t="s">
        <v>182</v>
      </c>
      <c r="AU232" s="155" t="s">
        <v>82</v>
      </c>
      <c r="AV232" s="12" t="s">
        <v>82</v>
      </c>
      <c r="AW232" s="12" t="s">
        <v>31</v>
      </c>
      <c r="AX232" s="12" t="s">
        <v>75</v>
      </c>
      <c r="AY232" s="155" t="s">
        <v>171</v>
      </c>
    </row>
    <row r="233" spans="2:51" s="13" customFormat="1" ht="22.5" x14ac:dyDescent="0.2">
      <c r="B233" s="161"/>
      <c r="D233" s="150" t="s">
        <v>182</v>
      </c>
      <c r="E233" s="162" t="s">
        <v>1</v>
      </c>
      <c r="F233" s="163" t="s">
        <v>298</v>
      </c>
      <c r="H233" s="164">
        <v>76.924000000000007</v>
      </c>
      <c r="I233" s="165"/>
      <c r="L233" s="161"/>
      <c r="M233" s="166"/>
      <c r="T233" s="167"/>
      <c r="AT233" s="162" t="s">
        <v>182</v>
      </c>
      <c r="AU233" s="162" t="s">
        <v>82</v>
      </c>
      <c r="AV233" s="13" t="s">
        <v>107</v>
      </c>
      <c r="AW233" s="13" t="s">
        <v>31</v>
      </c>
      <c r="AX233" s="13" t="s">
        <v>75</v>
      </c>
      <c r="AY233" s="162" t="s">
        <v>171</v>
      </c>
    </row>
    <row r="234" spans="2:51" s="14" customFormat="1" x14ac:dyDescent="0.2">
      <c r="B234" s="178"/>
      <c r="D234" s="150" t="s">
        <v>182</v>
      </c>
      <c r="E234" s="179" t="s">
        <v>120</v>
      </c>
      <c r="F234" s="180" t="s">
        <v>209</v>
      </c>
      <c r="H234" s="181">
        <v>637.13400000000001</v>
      </c>
      <c r="I234" s="182"/>
      <c r="L234" s="178"/>
      <c r="M234" s="183"/>
      <c r="T234" s="184"/>
      <c r="AT234" s="179" t="s">
        <v>182</v>
      </c>
      <c r="AU234" s="179" t="s">
        <v>82</v>
      </c>
      <c r="AV234" s="14" t="s">
        <v>111</v>
      </c>
      <c r="AW234" s="14" t="s">
        <v>31</v>
      </c>
      <c r="AX234" s="14" t="s">
        <v>75</v>
      </c>
      <c r="AY234" s="179" t="s">
        <v>171</v>
      </c>
    </row>
    <row r="235" spans="2:51" s="12" customFormat="1" x14ac:dyDescent="0.2">
      <c r="B235" s="154"/>
      <c r="D235" s="150" t="s">
        <v>182</v>
      </c>
      <c r="E235" s="155" t="s">
        <v>1</v>
      </c>
      <c r="F235" s="156" t="s">
        <v>299</v>
      </c>
      <c r="H235" s="157">
        <v>208.29900000000001</v>
      </c>
      <c r="I235" s="158"/>
      <c r="L235" s="154"/>
      <c r="M235" s="159"/>
      <c r="T235" s="160"/>
      <c r="AT235" s="155" t="s">
        <v>182</v>
      </c>
      <c r="AU235" s="155" t="s">
        <v>82</v>
      </c>
      <c r="AV235" s="12" t="s">
        <v>82</v>
      </c>
      <c r="AW235" s="12" t="s">
        <v>31</v>
      </c>
      <c r="AX235" s="12" t="s">
        <v>75</v>
      </c>
      <c r="AY235" s="155" t="s">
        <v>171</v>
      </c>
    </row>
    <row r="236" spans="2:51" s="12" customFormat="1" x14ac:dyDescent="0.2">
      <c r="B236" s="154"/>
      <c r="D236" s="150" t="s">
        <v>182</v>
      </c>
      <c r="E236" s="155" t="s">
        <v>1</v>
      </c>
      <c r="F236" s="156" t="s">
        <v>300</v>
      </c>
      <c r="H236" s="157">
        <v>-3.5329999999999999</v>
      </c>
      <c r="I236" s="158"/>
      <c r="L236" s="154"/>
      <c r="M236" s="159"/>
      <c r="T236" s="160"/>
      <c r="AT236" s="155" t="s">
        <v>182</v>
      </c>
      <c r="AU236" s="155" t="s">
        <v>82</v>
      </c>
      <c r="AV236" s="12" t="s">
        <v>82</v>
      </c>
      <c r="AW236" s="12" t="s">
        <v>31</v>
      </c>
      <c r="AX236" s="12" t="s">
        <v>75</v>
      </c>
      <c r="AY236" s="155" t="s">
        <v>171</v>
      </c>
    </row>
    <row r="237" spans="2:51" s="12" customFormat="1" x14ac:dyDescent="0.2">
      <c r="B237" s="154"/>
      <c r="D237" s="150" t="s">
        <v>182</v>
      </c>
      <c r="E237" s="155" t="s">
        <v>1</v>
      </c>
      <c r="F237" s="156" t="s">
        <v>301</v>
      </c>
      <c r="H237" s="157">
        <v>-53.156999999999996</v>
      </c>
      <c r="I237" s="158"/>
      <c r="L237" s="154"/>
      <c r="M237" s="159"/>
      <c r="T237" s="160"/>
      <c r="AT237" s="155" t="s">
        <v>182</v>
      </c>
      <c r="AU237" s="155" t="s">
        <v>82</v>
      </c>
      <c r="AV237" s="12" t="s">
        <v>82</v>
      </c>
      <c r="AW237" s="12" t="s">
        <v>31</v>
      </c>
      <c r="AX237" s="12" t="s">
        <v>75</v>
      </c>
      <c r="AY237" s="155" t="s">
        <v>171</v>
      </c>
    </row>
    <row r="238" spans="2:51" s="12" customFormat="1" x14ac:dyDescent="0.2">
      <c r="B238" s="154"/>
      <c r="D238" s="150" t="s">
        <v>182</v>
      </c>
      <c r="E238" s="155" t="s">
        <v>1</v>
      </c>
      <c r="F238" s="156" t="s">
        <v>302</v>
      </c>
      <c r="H238" s="157">
        <v>-6.7640000000000002</v>
      </c>
      <c r="I238" s="158"/>
      <c r="L238" s="154"/>
      <c r="M238" s="159"/>
      <c r="T238" s="160"/>
      <c r="AT238" s="155" t="s">
        <v>182</v>
      </c>
      <c r="AU238" s="155" t="s">
        <v>82</v>
      </c>
      <c r="AV238" s="12" t="s">
        <v>82</v>
      </c>
      <c r="AW238" s="12" t="s">
        <v>31</v>
      </c>
      <c r="AX238" s="12" t="s">
        <v>75</v>
      </c>
      <c r="AY238" s="155" t="s">
        <v>171</v>
      </c>
    </row>
    <row r="239" spans="2:51" s="12" customFormat="1" x14ac:dyDescent="0.2">
      <c r="B239" s="154"/>
      <c r="D239" s="150" t="s">
        <v>182</v>
      </c>
      <c r="E239" s="155" t="s">
        <v>1</v>
      </c>
      <c r="F239" s="156" t="s">
        <v>303</v>
      </c>
      <c r="H239" s="157">
        <v>-5.4589999999999996</v>
      </c>
      <c r="I239" s="158"/>
      <c r="L239" s="154"/>
      <c r="M239" s="159"/>
      <c r="T239" s="160"/>
      <c r="AT239" s="155" t="s">
        <v>182</v>
      </c>
      <c r="AU239" s="155" t="s">
        <v>82</v>
      </c>
      <c r="AV239" s="12" t="s">
        <v>82</v>
      </c>
      <c r="AW239" s="12" t="s">
        <v>31</v>
      </c>
      <c r="AX239" s="12" t="s">
        <v>75</v>
      </c>
      <c r="AY239" s="155" t="s">
        <v>171</v>
      </c>
    </row>
    <row r="240" spans="2:51" s="13" customFormat="1" x14ac:dyDescent="0.2">
      <c r="B240" s="161"/>
      <c r="D240" s="150" t="s">
        <v>182</v>
      </c>
      <c r="E240" s="162" t="s">
        <v>1</v>
      </c>
      <c r="F240" s="163" t="s">
        <v>304</v>
      </c>
      <c r="H240" s="164">
        <v>139.38600000000002</v>
      </c>
      <c r="I240" s="165"/>
      <c r="L240" s="161"/>
      <c r="M240" s="166"/>
      <c r="T240" s="167"/>
      <c r="AT240" s="162" t="s">
        <v>182</v>
      </c>
      <c r="AU240" s="162" t="s">
        <v>82</v>
      </c>
      <c r="AV240" s="13" t="s">
        <v>107</v>
      </c>
      <c r="AW240" s="13" t="s">
        <v>31</v>
      </c>
      <c r="AX240" s="13" t="s">
        <v>75</v>
      </c>
      <c r="AY240" s="162" t="s">
        <v>171</v>
      </c>
    </row>
    <row r="241" spans="2:65" s="12" customFormat="1" x14ac:dyDescent="0.2">
      <c r="B241" s="154"/>
      <c r="D241" s="150" t="s">
        <v>182</v>
      </c>
      <c r="E241" s="155" t="s">
        <v>1</v>
      </c>
      <c r="F241" s="156" t="s">
        <v>305</v>
      </c>
      <c r="H241" s="157">
        <v>20.181000000000001</v>
      </c>
      <c r="I241" s="158"/>
      <c r="L241" s="154"/>
      <c r="M241" s="159"/>
      <c r="T241" s="160"/>
      <c r="AT241" s="155" t="s">
        <v>182</v>
      </c>
      <c r="AU241" s="155" t="s">
        <v>82</v>
      </c>
      <c r="AV241" s="12" t="s">
        <v>82</v>
      </c>
      <c r="AW241" s="12" t="s">
        <v>31</v>
      </c>
      <c r="AX241" s="12" t="s">
        <v>75</v>
      </c>
      <c r="AY241" s="155" t="s">
        <v>171</v>
      </c>
    </row>
    <row r="242" spans="2:65" s="12" customFormat="1" x14ac:dyDescent="0.2">
      <c r="B242" s="154"/>
      <c r="D242" s="150" t="s">
        <v>182</v>
      </c>
      <c r="E242" s="155" t="s">
        <v>1</v>
      </c>
      <c r="F242" s="156" t="s">
        <v>306</v>
      </c>
      <c r="H242" s="157">
        <v>16.908999999999999</v>
      </c>
      <c r="I242" s="158"/>
      <c r="L242" s="154"/>
      <c r="M242" s="159"/>
      <c r="T242" s="160"/>
      <c r="AT242" s="155" t="s">
        <v>182</v>
      </c>
      <c r="AU242" s="155" t="s">
        <v>82</v>
      </c>
      <c r="AV242" s="12" t="s">
        <v>82</v>
      </c>
      <c r="AW242" s="12" t="s">
        <v>31</v>
      </c>
      <c r="AX242" s="12" t="s">
        <v>75</v>
      </c>
      <c r="AY242" s="155" t="s">
        <v>171</v>
      </c>
    </row>
    <row r="243" spans="2:65" s="12" customFormat="1" x14ac:dyDescent="0.2">
      <c r="B243" s="154"/>
      <c r="D243" s="150" t="s">
        <v>182</v>
      </c>
      <c r="E243" s="155" t="s">
        <v>1</v>
      </c>
      <c r="F243" s="156" t="s">
        <v>307</v>
      </c>
      <c r="H243" s="157">
        <v>5.0579999999999998</v>
      </c>
      <c r="I243" s="158"/>
      <c r="L243" s="154"/>
      <c r="M243" s="159"/>
      <c r="T243" s="160"/>
      <c r="AT243" s="155" t="s">
        <v>182</v>
      </c>
      <c r="AU243" s="155" t="s">
        <v>82</v>
      </c>
      <c r="AV243" s="12" t="s">
        <v>82</v>
      </c>
      <c r="AW243" s="12" t="s">
        <v>31</v>
      </c>
      <c r="AX243" s="12" t="s">
        <v>75</v>
      </c>
      <c r="AY243" s="155" t="s">
        <v>171</v>
      </c>
    </row>
    <row r="244" spans="2:65" s="12" customFormat="1" x14ac:dyDescent="0.2">
      <c r="B244" s="154"/>
      <c r="D244" s="150" t="s">
        <v>182</v>
      </c>
      <c r="E244" s="155" t="s">
        <v>1</v>
      </c>
      <c r="F244" s="156" t="s">
        <v>308</v>
      </c>
      <c r="H244" s="157">
        <v>5.0579999999999998</v>
      </c>
      <c r="I244" s="158"/>
      <c r="L244" s="154"/>
      <c r="M244" s="159"/>
      <c r="T244" s="160"/>
      <c r="AT244" s="155" t="s">
        <v>182</v>
      </c>
      <c r="AU244" s="155" t="s">
        <v>82</v>
      </c>
      <c r="AV244" s="12" t="s">
        <v>82</v>
      </c>
      <c r="AW244" s="12" t="s">
        <v>31</v>
      </c>
      <c r="AX244" s="12" t="s">
        <v>75</v>
      </c>
      <c r="AY244" s="155" t="s">
        <v>171</v>
      </c>
    </row>
    <row r="245" spans="2:65" s="12" customFormat="1" ht="22.5" x14ac:dyDescent="0.2">
      <c r="B245" s="154"/>
      <c r="D245" s="150" t="s">
        <v>182</v>
      </c>
      <c r="E245" s="155" t="s">
        <v>1</v>
      </c>
      <c r="F245" s="156" t="s">
        <v>309</v>
      </c>
      <c r="H245" s="157">
        <v>0</v>
      </c>
      <c r="I245" s="158"/>
      <c r="L245" s="154"/>
      <c r="M245" s="159"/>
      <c r="T245" s="160"/>
      <c r="AT245" s="155" t="s">
        <v>182</v>
      </c>
      <c r="AU245" s="155" t="s">
        <v>82</v>
      </c>
      <c r="AV245" s="12" t="s">
        <v>82</v>
      </c>
      <c r="AW245" s="12" t="s">
        <v>31</v>
      </c>
      <c r="AX245" s="12" t="s">
        <v>75</v>
      </c>
      <c r="AY245" s="155" t="s">
        <v>171</v>
      </c>
    </row>
    <row r="246" spans="2:65" s="13" customFormat="1" x14ac:dyDescent="0.2">
      <c r="B246" s="161"/>
      <c r="D246" s="150" t="s">
        <v>182</v>
      </c>
      <c r="E246" s="162" t="s">
        <v>1</v>
      </c>
      <c r="F246" s="163" t="s">
        <v>310</v>
      </c>
      <c r="H246" s="164">
        <v>47.206000000000003</v>
      </c>
      <c r="I246" s="165"/>
      <c r="L246" s="161"/>
      <c r="M246" s="166"/>
      <c r="T246" s="167"/>
      <c r="AT246" s="162" t="s">
        <v>182</v>
      </c>
      <c r="AU246" s="162" t="s">
        <v>82</v>
      </c>
      <c r="AV246" s="13" t="s">
        <v>107</v>
      </c>
      <c r="AW246" s="13" t="s">
        <v>31</v>
      </c>
      <c r="AX246" s="13" t="s">
        <v>75</v>
      </c>
      <c r="AY246" s="162" t="s">
        <v>171</v>
      </c>
    </row>
    <row r="247" spans="2:65" s="12" customFormat="1" x14ac:dyDescent="0.2">
      <c r="B247" s="154"/>
      <c r="D247" s="150" t="s">
        <v>182</v>
      </c>
      <c r="E247" s="155" t="s">
        <v>1</v>
      </c>
      <c r="F247" s="156" t="s">
        <v>311</v>
      </c>
      <c r="H247" s="157">
        <v>76.924000000000007</v>
      </c>
      <c r="I247" s="158"/>
      <c r="L247" s="154"/>
      <c r="M247" s="159"/>
      <c r="T247" s="160"/>
      <c r="AT247" s="155" t="s">
        <v>182</v>
      </c>
      <c r="AU247" s="155" t="s">
        <v>82</v>
      </c>
      <c r="AV247" s="12" t="s">
        <v>82</v>
      </c>
      <c r="AW247" s="12" t="s">
        <v>31</v>
      </c>
      <c r="AX247" s="12" t="s">
        <v>75</v>
      </c>
      <c r="AY247" s="155" t="s">
        <v>171</v>
      </c>
    </row>
    <row r="248" spans="2:65" s="13" customFormat="1" ht="22.5" x14ac:dyDescent="0.2">
      <c r="B248" s="161"/>
      <c r="D248" s="150" t="s">
        <v>182</v>
      </c>
      <c r="E248" s="162" t="s">
        <v>1</v>
      </c>
      <c r="F248" s="163" t="s">
        <v>312</v>
      </c>
      <c r="H248" s="164">
        <v>76.924000000000007</v>
      </c>
      <c r="I248" s="165"/>
      <c r="L248" s="161"/>
      <c r="M248" s="166"/>
      <c r="T248" s="167"/>
      <c r="AT248" s="162" t="s">
        <v>182</v>
      </c>
      <c r="AU248" s="162" t="s">
        <v>82</v>
      </c>
      <c r="AV248" s="13" t="s">
        <v>107</v>
      </c>
      <c r="AW248" s="13" t="s">
        <v>31</v>
      </c>
      <c r="AX248" s="13" t="s">
        <v>75</v>
      </c>
      <c r="AY248" s="162" t="s">
        <v>171</v>
      </c>
    </row>
    <row r="249" spans="2:65" s="14" customFormat="1" x14ac:dyDescent="0.2">
      <c r="B249" s="178"/>
      <c r="D249" s="150" t="s">
        <v>182</v>
      </c>
      <c r="E249" s="179" t="s">
        <v>123</v>
      </c>
      <c r="F249" s="180" t="s">
        <v>209</v>
      </c>
      <c r="H249" s="181">
        <v>263.51600000000002</v>
      </c>
      <c r="I249" s="182"/>
      <c r="L249" s="178"/>
      <c r="M249" s="183"/>
      <c r="T249" s="184"/>
      <c r="AT249" s="179" t="s">
        <v>182</v>
      </c>
      <c r="AU249" s="179" t="s">
        <v>82</v>
      </c>
      <c r="AV249" s="14" t="s">
        <v>111</v>
      </c>
      <c r="AW249" s="14" t="s">
        <v>31</v>
      </c>
      <c r="AX249" s="14" t="s">
        <v>75</v>
      </c>
      <c r="AY249" s="179" t="s">
        <v>171</v>
      </c>
    </row>
    <row r="250" spans="2:65" s="12" customFormat="1" x14ac:dyDescent="0.2">
      <c r="B250" s="154"/>
      <c r="D250" s="150" t="s">
        <v>182</v>
      </c>
      <c r="E250" s="155" t="s">
        <v>1</v>
      </c>
      <c r="F250" s="156" t="s">
        <v>120</v>
      </c>
      <c r="H250" s="157">
        <v>637.13400000000001</v>
      </c>
      <c r="I250" s="158"/>
      <c r="L250" s="154"/>
      <c r="M250" s="159"/>
      <c r="T250" s="160"/>
      <c r="AT250" s="155" t="s">
        <v>182</v>
      </c>
      <c r="AU250" s="155" t="s">
        <v>82</v>
      </c>
      <c r="AV250" s="12" t="s">
        <v>82</v>
      </c>
      <c r="AW250" s="12" t="s">
        <v>31</v>
      </c>
      <c r="AX250" s="12" t="s">
        <v>75</v>
      </c>
      <c r="AY250" s="155" t="s">
        <v>171</v>
      </c>
    </row>
    <row r="251" spans="2:65" s="12" customFormat="1" x14ac:dyDescent="0.2">
      <c r="B251" s="154"/>
      <c r="D251" s="150" t="s">
        <v>182</v>
      </c>
      <c r="E251" s="155" t="s">
        <v>1</v>
      </c>
      <c r="F251" s="156" t="s">
        <v>123</v>
      </c>
      <c r="H251" s="157">
        <v>263.51600000000002</v>
      </c>
      <c r="I251" s="158"/>
      <c r="L251" s="154"/>
      <c r="M251" s="159"/>
      <c r="T251" s="160"/>
      <c r="AT251" s="155" t="s">
        <v>182</v>
      </c>
      <c r="AU251" s="155" t="s">
        <v>82</v>
      </c>
      <c r="AV251" s="12" t="s">
        <v>82</v>
      </c>
      <c r="AW251" s="12" t="s">
        <v>31</v>
      </c>
      <c r="AX251" s="12" t="s">
        <v>75</v>
      </c>
      <c r="AY251" s="155" t="s">
        <v>171</v>
      </c>
    </row>
    <row r="252" spans="2:65" s="14" customFormat="1" x14ac:dyDescent="0.2">
      <c r="B252" s="178"/>
      <c r="D252" s="150" t="s">
        <v>182</v>
      </c>
      <c r="E252" s="179" t="s">
        <v>1</v>
      </c>
      <c r="F252" s="180" t="s">
        <v>209</v>
      </c>
      <c r="H252" s="181">
        <v>900.65000000000009</v>
      </c>
      <c r="I252" s="182"/>
      <c r="L252" s="178"/>
      <c r="M252" s="183"/>
      <c r="T252" s="184"/>
      <c r="AT252" s="179" t="s">
        <v>182</v>
      </c>
      <c r="AU252" s="179" t="s">
        <v>82</v>
      </c>
      <c r="AV252" s="14" t="s">
        <v>111</v>
      </c>
      <c r="AW252" s="14" t="s">
        <v>31</v>
      </c>
      <c r="AX252" s="14" t="s">
        <v>19</v>
      </c>
      <c r="AY252" s="179" t="s">
        <v>171</v>
      </c>
    </row>
    <row r="253" spans="2:65" s="11" customFormat="1" ht="22.9" customHeight="1" x14ac:dyDescent="0.2">
      <c r="B253" s="125"/>
      <c r="D253" s="126" t="s">
        <v>74</v>
      </c>
      <c r="E253" s="135" t="s">
        <v>226</v>
      </c>
      <c r="F253" s="135" t="s">
        <v>313</v>
      </c>
      <c r="I253" s="128"/>
      <c r="J253" s="136">
        <f>BK253</f>
        <v>0</v>
      </c>
      <c r="L253" s="125"/>
      <c r="M253" s="130"/>
      <c r="P253" s="131">
        <f>SUM(P254:P258)</f>
        <v>0</v>
      </c>
      <c r="R253" s="131">
        <f>SUM(R254:R258)</f>
        <v>0</v>
      </c>
      <c r="T253" s="132">
        <f>SUM(T254:T258)</f>
        <v>53.138349999999996</v>
      </c>
      <c r="AR253" s="126" t="s">
        <v>19</v>
      </c>
      <c r="AT253" s="133" t="s">
        <v>74</v>
      </c>
      <c r="AU253" s="133" t="s">
        <v>19</v>
      </c>
      <c r="AY253" s="126" t="s">
        <v>171</v>
      </c>
      <c r="BK253" s="134">
        <f>SUM(BK254:BK258)</f>
        <v>0</v>
      </c>
    </row>
    <row r="254" spans="2:65" s="1" customFormat="1" ht="37.9" customHeight="1" x14ac:dyDescent="0.2">
      <c r="B254" s="32"/>
      <c r="C254" s="137" t="s">
        <v>314</v>
      </c>
      <c r="D254" s="137" t="s">
        <v>174</v>
      </c>
      <c r="E254" s="138" t="s">
        <v>315</v>
      </c>
      <c r="F254" s="139" t="s">
        <v>316</v>
      </c>
      <c r="G254" s="140" t="s">
        <v>177</v>
      </c>
      <c r="H254" s="141">
        <v>900.65</v>
      </c>
      <c r="I254" s="142"/>
      <c r="J254" s="143">
        <f>ROUND(I254*H254,1)</f>
        <v>0</v>
      </c>
      <c r="K254" s="139" t="s">
        <v>178</v>
      </c>
      <c r="L254" s="32"/>
      <c r="M254" s="144" t="s">
        <v>1</v>
      </c>
      <c r="N254" s="145" t="s">
        <v>40</v>
      </c>
      <c r="P254" s="146">
        <f>O254*H254</f>
        <v>0</v>
      </c>
      <c r="Q254" s="146">
        <v>0</v>
      </c>
      <c r="R254" s="146">
        <f>Q254*H254</f>
        <v>0</v>
      </c>
      <c r="S254" s="146">
        <v>5.8999999999999997E-2</v>
      </c>
      <c r="T254" s="147">
        <f>S254*H254</f>
        <v>53.138349999999996</v>
      </c>
      <c r="AR254" s="148" t="s">
        <v>111</v>
      </c>
      <c r="AT254" s="148" t="s">
        <v>174</v>
      </c>
      <c r="AU254" s="148" t="s">
        <v>82</v>
      </c>
      <c r="AY254" s="17" t="s">
        <v>171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19</v>
      </c>
      <c r="BK254" s="149">
        <f>ROUND(I254*H254,1)</f>
        <v>0</v>
      </c>
      <c r="BL254" s="17" t="s">
        <v>111</v>
      </c>
      <c r="BM254" s="148" t="s">
        <v>317</v>
      </c>
    </row>
    <row r="255" spans="2:65" s="1" customFormat="1" ht="29.25" x14ac:dyDescent="0.2">
      <c r="B255" s="32"/>
      <c r="D255" s="150" t="s">
        <v>180</v>
      </c>
      <c r="F255" s="151" t="s">
        <v>318</v>
      </c>
      <c r="I255" s="152"/>
      <c r="L255" s="32"/>
      <c r="M255" s="153"/>
      <c r="T255" s="56"/>
      <c r="AT255" s="17" t="s">
        <v>180</v>
      </c>
      <c r="AU255" s="17" t="s">
        <v>82</v>
      </c>
    </row>
    <row r="256" spans="2:65" s="12" customFormat="1" x14ac:dyDescent="0.2">
      <c r="B256" s="154"/>
      <c r="D256" s="150" t="s">
        <v>182</v>
      </c>
      <c r="E256" s="155" t="s">
        <v>1</v>
      </c>
      <c r="F256" s="156" t="s">
        <v>120</v>
      </c>
      <c r="H256" s="157">
        <v>637.13400000000001</v>
      </c>
      <c r="I256" s="158"/>
      <c r="L256" s="154"/>
      <c r="M256" s="159"/>
      <c r="T256" s="160"/>
      <c r="AT256" s="155" t="s">
        <v>182</v>
      </c>
      <c r="AU256" s="155" t="s">
        <v>82</v>
      </c>
      <c r="AV256" s="12" t="s">
        <v>82</v>
      </c>
      <c r="AW256" s="12" t="s">
        <v>31</v>
      </c>
      <c r="AX256" s="12" t="s">
        <v>75</v>
      </c>
      <c r="AY256" s="155" t="s">
        <v>171</v>
      </c>
    </row>
    <row r="257" spans="2:65" s="12" customFormat="1" x14ac:dyDescent="0.2">
      <c r="B257" s="154"/>
      <c r="D257" s="150" t="s">
        <v>182</v>
      </c>
      <c r="E257" s="155" t="s">
        <v>1</v>
      </c>
      <c r="F257" s="156" t="s">
        <v>123</v>
      </c>
      <c r="H257" s="157">
        <v>263.51600000000002</v>
      </c>
      <c r="I257" s="158"/>
      <c r="L257" s="154"/>
      <c r="M257" s="159"/>
      <c r="T257" s="160"/>
      <c r="AT257" s="155" t="s">
        <v>182</v>
      </c>
      <c r="AU257" s="155" t="s">
        <v>82</v>
      </c>
      <c r="AV257" s="12" t="s">
        <v>82</v>
      </c>
      <c r="AW257" s="12" t="s">
        <v>31</v>
      </c>
      <c r="AX257" s="12" t="s">
        <v>75</v>
      </c>
      <c r="AY257" s="155" t="s">
        <v>171</v>
      </c>
    </row>
    <row r="258" spans="2:65" s="13" customFormat="1" x14ac:dyDescent="0.2">
      <c r="B258" s="161"/>
      <c r="D258" s="150" t="s">
        <v>182</v>
      </c>
      <c r="E258" s="162" t="s">
        <v>1</v>
      </c>
      <c r="F258" s="163" t="s">
        <v>183</v>
      </c>
      <c r="H258" s="164">
        <v>900.65</v>
      </c>
      <c r="I258" s="165"/>
      <c r="L258" s="161"/>
      <c r="M258" s="166"/>
      <c r="T258" s="167"/>
      <c r="AT258" s="162" t="s">
        <v>182</v>
      </c>
      <c r="AU258" s="162" t="s">
        <v>82</v>
      </c>
      <c r="AV258" s="13" t="s">
        <v>107</v>
      </c>
      <c r="AW258" s="13" t="s">
        <v>31</v>
      </c>
      <c r="AX258" s="13" t="s">
        <v>19</v>
      </c>
      <c r="AY258" s="162" t="s">
        <v>171</v>
      </c>
    </row>
    <row r="259" spans="2:65" s="11" customFormat="1" ht="22.9" customHeight="1" x14ac:dyDescent="0.2">
      <c r="B259" s="125"/>
      <c r="D259" s="126" t="s">
        <v>74</v>
      </c>
      <c r="E259" s="135" t="s">
        <v>319</v>
      </c>
      <c r="F259" s="135" t="s">
        <v>320</v>
      </c>
      <c r="I259" s="128"/>
      <c r="J259" s="136">
        <f>BK259</f>
        <v>0</v>
      </c>
      <c r="L259" s="125"/>
      <c r="M259" s="130"/>
      <c r="P259" s="131">
        <f>SUM(P260:P268)</f>
        <v>0</v>
      </c>
      <c r="R259" s="131">
        <f>SUM(R260:R268)</f>
        <v>0</v>
      </c>
      <c r="T259" s="132">
        <f>SUM(T260:T268)</f>
        <v>0</v>
      </c>
      <c r="AR259" s="126" t="s">
        <v>19</v>
      </c>
      <c r="AT259" s="133" t="s">
        <v>74</v>
      </c>
      <c r="AU259" s="133" t="s">
        <v>19</v>
      </c>
      <c r="AY259" s="126" t="s">
        <v>171</v>
      </c>
      <c r="BK259" s="134">
        <f>SUM(BK260:BK268)</f>
        <v>0</v>
      </c>
    </row>
    <row r="260" spans="2:65" s="1" customFormat="1" ht="33" customHeight="1" x14ac:dyDescent="0.2">
      <c r="B260" s="32"/>
      <c r="C260" s="137" t="s">
        <v>321</v>
      </c>
      <c r="D260" s="137" t="s">
        <v>174</v>
      </c>
      <c r="E260" s="138" t="s">
        <v>322</v>
      </c>
      <c r="F260" s="139" t="s">
        <v>323</v>
      </c>
      <c r="G260" s="140" t="s">
        <v>324</v>
      </c>
      <c r="H260" s="141">
        <v>53.139000000000003</v>
      </c>
      <c r="I260" s="142"/>
      <c r="J260" s="143">
        <f>ROUND(I260*H260,1)</f>
        <v>0</v>
      </c>
      <c r="K260" s="139" t="s">
        <v>178</v>
      </c>
      <c r="L260" s="32"/>
      <c r="M260" s="144" t="s">
        <v>1</v>
      </c>
      <c r="N260" s="145" t="s">
        <v>40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111</v>
      </c>
      <c r="AT260" s="148" t="s">
        <v>174</v>
      </c>
      <c r="AU260" s="148" t="s">
        <v>82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19</v>
      </c>
      <c r="BK260" s="149">
        <f>ROUND(I260*H260,1)</f>
        <v>0</v>
      </c>
      <c r="BL260" s="17" t="s">
        <v>111</v>
      </c>
      <c r="BM260" s="148" t="s">
        <v>325</v>
      </c>
    </row>
    <row r="261" spans="2:65" s="1" customFormat="1" ht="29.25" x14ac:dyDescent="0.2">
      <c r="B261" s="32"/>
      <c r="D261" s="150" t="s">
        <v>180</v>
      </c>
      <c r="F261" s="151" t="s">
        <v>326</v>
      </c>
      <c r="I261" s="152"/>
      <c r="L261" s="32"/>
      <c r="M261" s="153"/>
      <c r="T261" s="56"/>
      <c r="AT261" s="17" t="s">
        <v>180</v>
      </c>
      <c r="AU261" s="17" t="s">
        <v>82</v>
      </c>
    </row>
    <row r="262" spans="2:65" s="1" customFormat="1" ht="24.2" customHeight="1" x14ac:dyDescent="0.2">
      <c r="B262" s="32"/>
      <c r="C262" s="137" t="s">
        <v>7</v>
      </c>
      <c r="D262" s="137" t="s">
        <v>174</v>
      </c>
      <c r="E262" s="138" t="s">
        <v>327</v>
      </c>
      <c r="F262" s="139" t="s">
        <v>328</v>
      </c>
      <c r="G262" s="140" t="s">
        <v>324</v>
      </c>
      <c r="H262" s="141">
        <v>53.139000000000003</v>
      </c>
      <c r="I262" s="142"/>
      <c r="J262" s="143">
        <f>ROUND(I262*H262,1)</f>
        <v>0</v>
      </c>
      <c r="K262" s="139" t="s">
        <v>178</v>
      </c>
      <c r="L262" s="32"/>
      <c r="M262" s="144" t="s">
        <v>1</v>
      </c>
      <c r="N262" s="145" t="s">
        <v>40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111</v>
      </c>
      <c r="AT262" s="148" t="s">
        <v>174</v>
      </c>
      <c r="AU262" s="148" t="s">
        <v>82</v>
      </c>
      <c r="AY262" s="17" t="s">
        <v>171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19</v>
      </c>
      <c r="BK262" s="149">
        <f>ROUND(I262*H262,1)</f>
        <v>0</v>
      </c>
      <c r="BL262" s="17" t="s">
        <v>111</v>
      </c>
      <c r="BM262" s="148" t="s">
        <v>329</v>
      </c>
    </row>
    <row r="263" spans="2:65" s="1" customFormat="1" ht="19.5" x14ac:dyDescent="0.2">
      <c r="B263" s="32"/>
      <c r="D263" s="150" t="s">
        <v>180</v>
      </c>
      <c r="F263" s="151" t="s">
        <v>330</v>
      </c>
      <c r="I263" s="152"/>
      <c r="L263" s="32"/>
      <c r="M263" s="153"/>
      <c r="T263" s="56"/>
      <c r="AT263" s="17" t="s">
        <v>180</v>
      </c>
      <c r="AU263" s="17" t="s">
        <v>82</v>
      </c>
    </row>
    <row r="264" spans="2:65" s="1" customFormat="1" ht="24.2" customHeight="1" x14ac:dyDescent="0.2">
      <c r="B264" s="32"/>
      <c r="C264" s="137" t="s">
        <v>331</v>
      </c>
      <c r="D264" s="137" t="s">
        <v>174</v>
      </c>
      <c r="E264" s="138" t="s">
        <v>332</v>
      </c>
      <c r="F264" s="139" t="s">
        <v>333</v>
      </c>
      <c r="G264" s="140" t="s">
        <v>324</v>
      </c>
      <c r="H264" s="141">
        <v>1009.641</v>
      </c>
      <c r="I264" s="142"/>
      <c r="J264" s="143">
        <f>ROUND(I264*H264,1)</f>
        <v>0</v>
      </c>
      <c r="K264" s="139" t="s">
        <v>178</v>
      </c>
      <c r="L264" s="32"/>
      <c r="M264" s="144" t="s">
        <v>1</v>
      </c>
      <c r="N264" s="145" t="s">
        <v>40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111</v>
      </c>
      <c r="AT264" s="148" t="s">
        <v>174</v>
      </c>
      <c r="AU264" s="148" t="s">
        <v>82</v>
      </c>
      <c r="AY264" s="17" t="s">
        <v>171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19</v>
      </c>
      <c r="BK264" s="149">
        <f>ROUND(I264*H264,1)</f>
        <v>0</v>
      </c>
      <c r="BL264" s="17" t="s">
        <v>111</v>
      </c>
      <c r="BM264" s="148" t="s">
        <v>334</v>
      </c>
    </row>
    <row r="265" spans="2:65" s="1" customFormat="1" ht="29.25" x14ac:dyDescent="0.2">
      <c r="B265" s="32"/>
      <c r="D265" s="150" t="s">
        <v>180</v>
      </c>
      <c r="F265" s="151" t="s">
        <v>335</v>
      </c>
      <c r="I265" s="152"/>
      <c r="L265" s="32"/>
      <c r="M265" s="153"/>
      <c r="T265" s="56"/>
      <c r="AT265" s="17" t="s">
        <v>180</v>
      </c>
      <c r="AU265" s="17" t="s">
        <v>82</v>
      </c>
    </row>
    <row r="266" spans="2:65" s="12" customFormat="1" x14ac:dyDescent="0.2">
      <c r="B266" s="154"/>
      <c r="D266" s="150" t="s">
        <v>182</v>
      </c>
      <c r="F266" s="156" t="s">
        <v>336</v>
      </c>
      <c r="H266" s="157">
        <v>1009.641</v>
      </c>
      <c r="I266" s="158"/>
      <c r="L266" s="154"/>
      <c r="M266" s="159"/>
      <c r="T266" s="160"/>
      <c r="AT266" s="155" t="s">
        <v>182</v>
      </c>
      <c r="AU266" s="155" t="s">
        <v>82</v>
      </c>
      <c r="AV266" s="12" t="s">
        <v>82</v>
      </c>
      <c r="AW266" s="12" t="s">
        <v>4</v>
      </c>
      <c r="AX266" s="12" t="s">
        <v>19</v>
      </c>
      <c r="AY266" s="155" t="s">
        <v>171</v>
      </c>
    </row>
    <row r="267" spans="2:65" s="1" customFormat="1" ht="33" customHeight="1" x14ac:dyDescent="0.2">
      <c r="B267" s="32"/>
      <c r="C267" s="137" t="s">
        <v>337</v>
      </c>
      <c r="D267" s="137" t="s">
        <v>174</v>
      </c>
      <c r="E267" s="138" t="s">
        <v>338</v>
      </c>
      <c r="F267" s="139" t="s">
        <v>339</v>
      </c>
      <c r="G267" s="140" t="s">
        <v>324</v>
      </c>
      <c r="H267" s="141">
        <v>53.139000000000003</v>
      </c>
      <c r="I267" s="142"/>
      <c r="J267" s="143">
        <f>ROUND(I267*H267,1)</f>
        <v>0</v>
      </c>
      <c r="K267" s="139" t="s">
        <v>178</v>
      </c>
      <c r="L267" s="32"/>
      <c r="M267" s="144" t="s">
        <v>1</v>
      </c>
      <c r="N267" s="145" t="s">
        <v>40</v>
      </c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AR267" s="148" t="s">
        <v>111</v>
      </c>
      <c r="AT267" s="148" t="s">
        <v>174</v>
      </c>
      <c r="AU267" s="148" t="s">
        <v>82</v>
      </c>
      <c r="AY267" s="17" t="s">
        <v>171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19</v>
      </c>
      <c r="BK267" s="149">
        <f>ROUND(I267*H267,1)</f>
        <v>0</v>
      </c>
      <c r="BL267" s="17" t="s">
        <v>111</v>
      </c>
      <c r="BM267" s="148" t="s">
        <v>340</v>
      </c>
    </row>
    <row r="268" spans="2:65" s="1" customFormat="1" ht="29.25" x14ac:dyDescent="0.2">
      <c r="B268" s="32"/>
      <c r="D268" s="150" t="s">
        <v>180</v>
      </c>
      <c r="F268" s="151" t="s">
        <v>341</v>
      </c>
      <c r="I268" s="152"/>
      <c r="L268" s="32"/>
      <c r="M268" s="153"/>
      <c r="T268" s="56"/>
      <c r="AT268" s="17" t="s">
        <v>180</v>
      </c>
      <c r="AU268" s="17" t="s">
        <v>82</v>
      </c>
    </row>
    <row r="269" spans="2:65" s="11" customFormat="1" ht="22.9" customHeight="1" x14ac:dyDescent="0.2">
      <c r="B269" s="125"/>
      <c r="D269" s="126" t="s">
        <v>74</v>
      </c>
      <c r="E269" s="135" t="s">
        <v>342</v>
      </c>
      <c r="F269" s="135" t="s">
        <v>343</v>
      </c>
      <c r="I269" s="128"/>
      <c r="J269" s="136">
        <f>BK269</f>
        <v>0</v>
      </c>
      <c r="L269" s="125"/>
      <c r="M269" s="130"/>
      <c r="P269" s="131">
        <f>SUM(P270:P271)</f>
        <v>0</v>
      </c>
      <c r="R269" s="131">
        <f>SUM(R270:R271)</f>
        <v>0</v>
      </c>
      <c r="T269" s="132">
        <f>SUM(T270:T271)</f>
        <v>0</v>
      </c>
      <c r="AR269" s="126" t="s">
        <v>19</v>
      </c>
      <c r="AT269" s="133" t="s">
        <v>74</v>
      </c>
      <c r="AU269" s="133" t="s">
        <v>19</v>
      </c>
      <c r="AY269" s="126" t="s">
        <v>171</v>
      </c>
      <c r="BK269" s="134">
        <f>SUM(BK270:BK271)</f>
        <v>0</v>
      </c>
    </row>
    <row r="270" spans="2:65" s="1" customFormat="1" ht="24.2" customHeight="1" x14ac:dyDescent="0.2">
      <c r="B270" s="32"/>
      <c r="C270" s="137" t="s">
        <v>344</v>
      </c>
      <c r="D270" s="137" t="s">
        <v>174</v>
      </c>
      <c r="E270" s="138" t="s">
        <v>345</v>
      </c>
      <c r="F270" s="139" t="s">
        <v>346</v>
      </c>
      <c r="G270" s="140" t="s">
        <v>324</v>
      </c>
      <c r="H270" s="141">
        <v>42.918999999999997</v>
      </c>
      <c r="I270" s="142"/>
      <c r="J270" s="143">
        <f>ROUND(I270*H270,1)</f>
        <v>0</v>
      </c>
      <c r="K270" s="139" t="s">
        <v>178</v>
      </c>
      <c r="L270" s="32"/>
      <c r="M270" s="144" t="s">
        <v>1</v>
      </c>
      <c r="N270" s="145" t="s">
        <v>40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111</v>
      </c>
      <c r="AT270" s="148" t="s">
        <v>174</v>
      </c>
      <c r="AU270" s="148" t="s">
        <v>82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19</v>
      </c>
      <c r="BK270" s="149">
        <f>ROUND(I270*H270,1)</f>
        <v>0</v>
      </c>
      <c r="BL270" s="17" t="s">
        <v>111</v>
      </c>
      <c r="BM270" s="148" t="s">
        <v>347</v>
      </c>
    </row>
    <row r="271" spans="2:65" s="1" customFormat="1" ht="39" x14ac:dyDescent="0.2">
      <c r="B271" s="32"/>
      <c r="D271" s="150" t="s">
        <v>180</v>
      </c>
      <c r="F271" s="151" t="s">
        <v>348</v>
      </c>
      <c r="I271" s="152"/>
      <c r="L271" s="32"/>
      <c r="M271" s="153"/>
      <c r="T271" s="56"/>
      <c r="AT271" s="17" t="s">
        <v>180</v>
      </c>
      <c r="AU271" s="17" t="s">
        <v>82</v>
      </c>
    </row>
    <row r="272" spans="2:65" s="11" customFormat="1" ht="25.9" customHeight="1" x14ac:dyDescent="0.2">
      <c r="B272" s="125"/>
      <c r="D272" s="126" t="s">
        <v>74</v>
      </c>
      <c r="E272" s="127" t="s">
        <v>349</v>
      </c>
      <c r="F272" s="127" t="s">
        <v>350</v>
      </c>
      <c r="I272" s="128"/>
      <c r="J272" s="129">
        <f>BK272</f>
        <v>0</v>
      </c>
      <c r="L272" s="125"/>
      <c r="M272" s="130"/>
      <c r="P272" s="131">
        <f>P273+P310</f>
        <v>0</v>
      </c>
      <c r="R272" s="131">
        <f>R273+R310</f>
        <v>9.998533559500002</v>
      </c>
      <c r="T272" s="132">
        <f>T273+T310</f>
        <v>0</v>
      </c>
      <c r="AR272" s="126" t="s">
        <v>82</v>
      </c>
      <c r="AT272" s="133" t="s">
        <v>74</v>
      </c>
      <c r="AU272" s="133" t="s">
        <v>75</v>
      </c>
      <c r="AY272" s="126" t="s">
        <v>171</v>
      </c>
      <c r="BK272" s="134">
        <f>BK273+BK310</f>
        <v>0</v>
      </c>
    </row>
    <row r="273" spans="2:65" s="11" customFormat="1" ht="22.9" customHeight="1" x14ac:dyDescent="0.2">
      <c r="B273" s="125"/>
      <c r="D273" s="126" t="s">
        <v>74</v>
      </c>
      <c r="E273" s="135" t="s">
        <v>351</v>
      </c>
      <c r="F273" s="135" t="s">
        <v>352</v>
      </c>
      <c r="I273" s="128"/>
      <c r="J273" s="136">
        <f>BK273</f>
        <v>0</v>
      </c>
      <c r="L273" s="125"/>
      <c r="M273" s="130"/>
      <c r="P273" s="131">
        <f>SUM(P274:P309)</f>
        <v>0</v>
      </c>
      <c r="R273" s="131">
        <f>SUM(R274:R309)</f>
        <v>9.7672990560000024</v>
      </c>
      <c r="T273" s="132">
        <f>SUM(T274:T309)</f>
        <v>0</v>
      </c>
      <c r="AR273" s="126" t="s">
        <v>82</v>
      </c>
      <c r="AT273" s="133" t="s">
        <v>74</v>
      </c>
      <c r="AU273" s="133" t="s">
        <v>19</v>
      </c>
      <c r="AY273" s="126" t="s">
        <v>171</v>
      </c>
      <c r="BK273" s="134">
        <f>SUM(BK274:BK309)</f>
        <v>0</v>
      </c>
    </row>
    <row r="274" spans="2:65" s="1" customFormat="1" ht="24.2" customHeight="1" x14ac:dyDescent="0.2">
      <c r="B274" s="32"/>
      <c r="C274" s="137" t="s">
        <v>353</v>
      </c>
      <c r="D274" s="137" t="s">
        <v>174</v>
      </c>
      <c r="E274" s="138" t="s">
        <v>354</v>
      </c>
      <c r="F274" s="139" t="s">
        <v>355</v>
      </c>
      <c r="G274" s="140" t="s">
        <v>177</v>
      </c>
      <c r="H274" s="141">
        <v>637.13400000000001</v>
      </c>
      <c r="I274" s="142"/>
      <c r="J274" s="143">
        <f>ROUND(I274*H274,1)</f>
        <v>0</v>
      </c>
      <c r="K274" s="139" t="s">
        <v>178</v>
      </c>
      <c r="L274" s="32"/>
      <c r="M274" s="144" t="s">
        <v>1</v>
      </c>
      <c r="N274" s="145" t="s">
        <v>40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271</v>
      </c>
      <c r="AT274" s="148" t="s">
        <v>174</v>
      </c>
      <c r="AU274" s="148" t="s">
        <v>82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19</v>
      </c>
      <c r="BK274" s="149">
        <f>ROUND(I274*H274,1)</f>
        <v>0</v>
      </c>
      <c r="BL274" s="17" t="s">
        <v>271</v>
      </c>
      <c r="BM274" s="148" t="s">
        <v>356</v>
      </c>
    </row>
    <row r="275" spans="2:65" s="1" customFormat="1" ht="19.5" x14ac:dyDescent="0.2">
      <c r="B275" s="32"/>
      <c r="D275" s="150" t="s">
        <v>180</v>
      </c>
      <c r="F275" s="151" t="s">
        <v>357</v>
      </c>
      <c r="I275" s="152"/>
      <c r="L275" s="32"/>
      <c r="M275" s="153"/>
      <c r="T275" s="56"/>
      <c r="AT275" s="17" t="s">
        <v>180</v>
      </c>
      <c r="AU275" s="17" t="s">
        <v>82</v>
      </c>
    </row>
    <row r="276" spans="2:65" s="12" customFormat="1" x14ac:dyDescent="0.2">
      <c r="B276" s="154"/>
      <c r="D276" s="150" t="s">
        <v>182</v>
      </c>
      <c r="E276" s="155" t="s">
        <v>1</v>
      </c>
      <c r="F276" s="156" t="s">
        <v>120</v>
      </c>
      <c r="H276" s="157">
        <v>637.13400000000001</v>
      </c>
      <c r="I276" s="158"/>
      <c r="L276" s="154"/>
      <c r="M276" s="159"/>
      <c r="T276" s="160"/>
      <c r="AT276" s="155" t="s">
        <v>182</v>
      </c>
      <c r="AU276" s="155" t="s">
        <v>82</v>
      </c>
      <c r="AV276" s="12" t="s">
        <v>82</v>
      </c>
      <c r="AW276" s="12" t="s">
        <v>31</v>
      </c>
      <c r="AX276" s="12" t="s">
        <v>19</v>
      </c>
      <c r="AY276" s="155" t="s">
        <v>171</v>
      </c>
    </row>
    <row r="277" spans="2:65" s="1" customFormat="1" ht="16.5" customHeight="1" x14ac:dyDescent="0.2">
      <c r="B277" s="32"/>
      <c r="C277" s="168" t="s">
        <v>358</v>
      </c>
      <c r="D277" s="168" t="s">
        <v>193</v>
      </c>
      <c r="E277" s="169" t="s">
        <v>359</v>
      </c>
      <c r="F277" s="170" t="s">
        <v>360</v>
      </c>
      <c r="G277" s="171" t="s">
        <v>324</v>
      </c>
      <c r="H277" s="172">
        <v>0.223</v>
      </c>
      <c r="I277" s="173"/>
      <c r="J277" s="174">
        <f>ROUND(I277*H277,1)</f>
        <v>0</v>
      </c>
      <c r="K277" s="170" t="s">
        <v>178</v>
      </c>
      <c r="L277" s="175"/>
      <c r="M277" s="176" t="s">
        <v>1</v>
      </c>
      <c r="N277" s="177" t="s">
        <v>40</v>
      </c>
      <c r="P277" s="146">
        <f>O277*H277</f>
        <v>0</v>
      </c>
      <c r="Q277" s="146">
        <v>1</v>
      </c>
      <c r="R277" s="146">
        <f>Q277*H277</f>
        <v>0.223</v>
      </c>
      <c r="S277" s="146">
        <v>0</v>
      </c>
      <c r="T277" s="147">
        <f>S277*H277</f>
        <v>0</v>
      </c>
      <c r="AR277" s="148" t="s">
        <v>361</v>
      </c>
      <c r="AT277" s="148" t="s">
        <v>193</v>
      </c>
      <c r="AU277" s="148" t="s">
        <v>82</v>
      </c>
      <c r="AY277" s="17" t="s">
        <v>171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19</v>
      </c>
      <c r="BK277" s="149">
        <f>ROUND(I277*H277,1)</f>
        <v>0</v>
      </c>
      <c r="BL277" s="17" t="s">
        <v>271</v>
      </c>
      <c r="BM277" s="148" t="s">
        <v>362</v>
      </c>
    </row>
    <row r="278" spans="2:65" s="1" customFormat="1" x14ac:dyDescent="0.2">
      <c r="B278" s="32"/>
      <c r="D278" s="150" t="s">
        <v>180</v>
      </c>
      <c r="F278" s="151" t="s">
        <v>360</v>
      </c>
      <c r="I278" s="152"/>
      <c r="L278" s="32"/>
      <c r="M278" s="153"/>
      <c r="T278" s="56"/>
      <c r="AT278" s="17" t="s">
        <v>180</v>
      </c>
      <c r="AU278" s="17" t="s">
        <v>82</v>
      </c>
    </row>
    <row r="279" spans="2:65" s="12" customFormat="1" x14ac:dyDescent="0.2">
      <c r="B279" s="154"/>
      <c r="D279" s="150" t="s">
        <v>182</v>
      </c>
      <c r="E279" s="155" t="s">
        <v>1</v>
      </c>
      <c r="F279" s="156" t="s">
        <v>363</v>
      </c>
      <c r="H279" s="157">
        <v>0.223</v>
      </c>
      <c r="I279" s="158"/>
      <c r="L279" s="154"/>
      <c r="M279" s="159"/>
      <c r="T279" s="160"/>
      <c r="AT279" s="155" t="s">
        <v>182</v>
      </c>
      <c r="AU279" s="155" t="s">
        <v>82</v>
      </c>
      <c r="AV279" s="12" t="s">
        <v>82</v>
      </c>
      <c r="AW279" s="12" t="s">
        <v>31</v>
      </c>
      <c r="AX279" s="12" t="s">
        <v>19</v>
      </c>
      <c r="AY279" s="155" t="s">
        <v>171</v>
      </c>
    </row>
    <row r="280" spans="2:65" s="1" customFormat="1" ht="24.2" customHeight="1" x14ac:dyDescent="0.2">
      <c r="B280" s="32"/>
      <c r="C280" s="137" t="s">
        <v>364</v>
      </c>
      <c r="D280" s="137" t="s">
        <v>174</v>
      </c>
      <c r="E280" s="138" t="s">
        <v>365</v>
      </c>
      <c r="F280" s="139" t="s">
        <v>366</v>
      </c>
      <c r="G280" s="140" t="s">
        <v>177</v>
      </c>
      <c r="H280" s="141">
        <v>1274.268</v>
      </c>
      <c r="I280" s="142"/>
      <c r="J280" s="143">
        <f>ROUND(I280*H280,1)</f>
        <v>0</v>
      </c>
      <c r="K280" s="139" t="s">
        <v>178</v>
      </c>
      <c r="L280" s="32"/>
      <c r="M280" s="144" t="s">
        <v>1</v>
      </c>
      <c r="N280" s="145" t="s">
        <v>40</v>
      </c>
      <c r="P280" s="146">
        <f>O280*H280</f>
        <v>0</v>
      </c>
      <c r="Q280" s="146">
        <v>3.9825E-4</v>
      </c>
      <c r="R280" s="146">
        <f>Q280*H280</f>
        <v>0.50747723099999997</v>
      </c>
      <c r="S280" s="146">
        <v>0</v>
      </c>
      <c r="T280" s="147">
        <f>S280*H280</f>
        <v>0</v>
      </c>
      <c r="AR280" s="148" t="s">
        <v>271</v>
      </c>
      <c r="AT280" s="148" t="s">
        <v>174</v>
      </c>
      <c r="AU280" s="148" t="s">
        <v>82</v>
      </c>
      <c r="AY280" s="17" t="s">
        <v>171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19</v>
      </c>
      <c r="BK280" s="149">
        <f>ROUND(I280*H280,1)</f>
        <v>0</v>
      </c>
      <c r="BL280" s="17" t="s">
        <v>271</v>
      </c>
      <c r="BM280" s="148" t="s">
        <v>367</v>
      </c>
    </row>
    <row r="281" spans="2:65" s="1" customFormat="1" ht="19.5" x14ac:dyDescent="0.2">
      <c r="B281" s="32"/>
      <c r="D281" s="150" t="s">
        <v>180</v>
      </c>
      <c r="F281" s="151" t="s">
        <v>368</v>
      </c>
      <c r="I281" s="152"/>
      <c r="L281" s="32"/>
      <c r="M281" s="153"/>
      <c r="T281" s="56"/>
      <c r="AT281" s="17" t="s">
        <v>180</v>
      </c>
      <c r="AU281" s="17" t="s">
        <v>82</v>
      </c>
    </row>
    <row r="282" spans="2:65" s="12" customFormat="1" x14ac:dyDescent="0.2">
      <c r="B282" s="154"/>
      <c r="D282" s="150" t="s">
        <v>182</v>
      </c>
      <c r="E282" s="155" t="s">
        <v>1</v>
      </c>
      <c r="F282" s="156" t="s">
        <v>224</v>
      </c>
      <c r="H282" s="157">
        <v>1274.268</v>
      </c>
      <c r="I282" s="158"/>
      <c r="L282" s="154"/>
      <c r="M282" s="159"/>
      <c r="T282" s="160"/>
      <c r="AT282" s="155" t="s">
        <v>182</v>
      </c>
      <c r="AU282" s="155" t="s">
        <v>82</v>
      </c>
      <c r="AV282" s="12" t="s">
        <v>82</v>
      </c>
      <c r="AW282" s="12" t="s">
        <v>31</v>
      </c>
      <c r="AX282" s="12" t="s">
        <v>19</v>
      </c>
      <c r="AY282" s="155" t="s">
        <v>171</v>
      </c>
    </row>
    <row r="283" spans="2:65" s="1" customFormat="1" ht="44.25" customHeight="1" x14ac:dyDescent="0.2">
      <c r="B283" s="32"/>
      <c r="C283" s="168" t="s">
        <v>369</v>
      </c>
      <c r="D283" s="168" t="s">
        <v>193</v>
      </c>
      <c r="E283" s="169" t="s">
        <v>370</v>
      </c>
      <c r="F283" s="170" t="s">
        <v>371</v>
      </c>
      <c r="G283" s="171" t="s">
        <v>177</v>
      </c>
      <c r="H283" s="172">
        <v>1529.1220000000001</v>
      </c>
      <c r="I283" s="173"/>
      <c r="J283" s="174">
        <f>ROUND(I283*H283,1)</f>
        <v>0</v>
      </c>
      <c r="K283" s="170" t="s">
        <v>178</v>
      </c>
      <c r="L283" s="175"/>
      <c r="M283" s="176" t="s">
        <v>1</v>
      </c>
      <c r="N283" s="177" t="s">
        <v>40</v>
      </c>
      <c r="P283" s="146">
        <f>O283*H283</f>
        <v>0</v>
      </c>
      <c r="Q283" s="146">
        <v>5.4000000000000003E-3</v>
      </c>
      <c r="R283" s="146">
        <f>Q283*H283</f>
        <v>8.2572588000000007</v>
      </c>
      <c r="S283" s="146">
        <v>0</v>
      </c>
      <c r="T283" s="147">
        <f>S283*H283</f>
        <v>0</v>
      </c>
      <c r="AR283" s="148" t="s">
        <v>361</v>
      </c>
      <c r="AT283" s="148" t="s">
        <v>193</v>
      </c>
      <c r="AU283" s="148" t="s">
        <v>82</v>
      </c>
      <c r="AY283" s="17" t="s">
        <v>171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19</v>
      </c>
      <c r="BK283" s="149">
        <f>ROUND(I283*H283,1)</f>
        <v>0</v>
      </c>
      <c r="BL283" s="17" t="s">
        <v>271</v>
      </c>
      <c r="BM283" s="148" t="s">
        <v>372</v>
      </c>
    </row>
    <row r="284" spans="2:65" s="1" customFormat="1" ht="29.25" x14ac:dyDescent="0.2">
      <c r="B284" s="32"/>
      <c r="D284" s="150" t="s">
        <v>180</v>
      </c>
      <c r="F284" s="151" t="s">
        <v>371</v>
      </c>
      <c r="I284" s="152"/>
      <c r="L284" s="32"/>
      <c r="M284" s="153"/>
      <c r="T284" s="56"/>
      <c r="AT284" s="17" t="s">
        <v>180</v>
      </c>
      <c r="AU284" s="17" t="s">
        <v>82</v>
      </c>
    </row>
    <row r="285" spans="2:65" s="12" customFormat="1" x14ac:dyDescent="0.2">
      <c r="B285" s="154"/>
      <c r="D285" s="150" t="s">
        <v>182</v>
      </c>
      <c r="E285" s="155" t="s">
        <v>1</v>
      </c>
      <c r="F285" s="156" t="s">
        <v>373</v>
      </c>
      <c r="H285" s="157">
        <v>1529.1220000000001</v>
      </c>
      <c r="I285" s="158"/>
      <c r="L285" s="154"/>
      <c r="M285" s="159"/>
      <c r="T285" s="160"/>
      <c r="AT285" s="155" t="s">
        <v>182</v>
      </c>
      <c r="AU285" s="155" t="s">
        <v>82</v>
      </c>
      <c r="AV285" s="12" t="s">
        <v>82</v>
      </c>
      <c r="AW285" s="12" t="s">
        <v>31</v>
      </c>
      <c r="AX285" s="12" t="s">
        <v>19</v>
      </c>
      <c r="AY285" s="155" t="s">
        <v>171</v>
      </c>
    </row>
    <row r="286" spans="2:65" s="1" customFormat="1" ht="24.2" customHeight="1" x14ac:dyDescent="0.2">
      <c r="B286" s="32"/>
      <c r="C286" s="137" t="s">
        <v>374</v>
      </c>
      <c r="D286" s="137" t="s">
        <v>174</v>
      </c>
      <c r="E286" s="138" t="s">
        <v>375</v>
      </c>
      <c r="F286" s="139" t="s">
        <v>376</v>
      </c>
      <c r="G286" s="140" t="s">
        <v>177</v>
      </c>
      <c r="H286" s="141">
        <v>637.13400000000001</v>
      </c>
      <c r="I286" s="142"/>
      <c r="J286" s="143">
        <f>ROUND(I286*H286,1)</f>
        <v>0</v>
      </c>
      <c r="K286" s="139" t="s">
        <v>178</v>
      </c>
      <c r="L286" s="32"/>
      <c r="M286" s="144" t="s">
        <v>1</v>
      </c>
      <c r="N286" s="145" t="s">
        <v>40</v>
      </c>
      <c r="P286" s="146">
        <f>O286*H286</f>
        <v>0</v>
      </c>
      <c r="Q286" s="146">
        <v>7.9750000000000003E-4</v>
      </c>
      <c r="R286" s="146">
        <f>Q286*H286</f>
        <v>0.50811436500000007</v>
      </c>
      <c r="S286" s="146">
        <v>0</v>
      </c>
      <c r="T286" s="147">
        <f>S286*H286</f>
        <v>0</v>
      </c>
      <c r="AR286" s="148" t="s">
        <v>271</v>
      </c>
      <c r="AT286" s="148" t="s">
        <v>174</v>
      </c>
      <c r="AU286" s="148" t="s">
        <v>82</v>
      </c>
      <c r="AY286" s="17" t="s">
        <v>171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7" t="s">
        <v>19</v>
      </c>
      <c r="BK286" s="149">
        <f>ROUND(I286*H286,1)</f>
        <v>0</v>
      </c>
      <c r="BL286" s="17" t="s">
        <v>271</v>
      </c>
      <c r="BM286" s="148" t="s">
        <v>377</v>
      </c>
    </row>
    <row r="287" spans="2:65" s="1" customFormat="1" ht="29.25" x14ac:dyDescent="0.2">
      <c r="B287" s="32"/>
      <c r="D287" s="150" t="s">
        <v>180</v>
      </c>
      <c r="F287" s="151" t="s">
        <v>378</v>
      </c>
      <c r="I287" s="152"/>
      <c r="L287" s="32"/>
      <c r="M287" s="153"/>
      <c r="T287" s="56"/>
      <c r="AT287" s="17" t="s">
        <v>180</v>
      </c>
      <c r="AU287" s="17" t="s">
        <v>82</v>
      </c>
    </row>
    <row r="288" spans="2:65" s="12" customFormat="1" x14ac:dyDescent="0.2">
      <c r="B288" s="154"/>
      <c r="D288" s="150" t="s">
        <v>182</v>
      </c>
      <c r="E288" s="155" t="s">
        <v>1</v>
      </c>
      <c r="F288" s="156" t="s">
        <v>120</v>
      </c>
      <c r="H288" s="157">
        <v>637.13400000000001</v>
      </c>
      <c r="I288" s="158"/>
      <c r="L288" s="154"/>
      <c r="M288" s="159"/>
      <c r="T288" s="160"/>
      <c r="AT288" s="155" t="s">
        <v>182</v>
      </c>
      <c r="AU288" s="155" t="s">
        <v>82</v>
      </c>
      <c r="AV288" s="12" t="s">
        <v>82</v>
      </c>
      <c r="AW288" s="12" t="s">
        <v>31</v>
      </c>
      <c r="AX288" s="12" t="s">
        <v>19</v>
      </c>
      <c r="AY288" s="155" t="s">
        <v>171</v>
      </c>
    </row>
    <row r="289" spans="2:65" s="1" customFormat="1" ht="24.2" customHeight="1" x14ac:dyDescent="0.2">
      <c r="B289" s="32"/>
      <c r="C289" s="137" t="s">
        <v>379</v>
      </c>
      <c r="D289" s="137" t="s">
        <v>174</v>
      </c>
      <c r="E289" s="138" t="s">
        <v>380</v>
      </c>
      <c r="F289" s="139" t="s">
        <v>381</v>
      </c>
      <c r="G289" s="140" t="s">
        <v>202</v>
      </c>
      <c r="H289" s="141">
        <v>382.46600000000001</v>
      </c>
      <c r="I289" s="142"/>
      <c r="J289" s="143">
        <f>ROUND(I289*H289,1)</f>
        <v>0</v>
      </c>
      <c r="K289" s="139" t="s">
        <v>178</v>
      </c>
      <c r="L289" s="32"/>
      <c r="M289" s="144" t="s">
        <v>1</v>
      </c>
      <c r="N289" s="145" t="s">
        <v>40</v>
      </c>
      <c r="P289" s="146">
        <f>O289*H289</f>
        <v>0</v>
      </c>
      <c r="Q289" s="146">
        <v>1.6000000000000001E-4</v>
      </c>
      <c r="R289" s="146">
        <f>Q289*H289</f>
        <v>6.1194560000000009E-2</v>
      </c>
      <c r="S289" s="146">
        <v>0</v>
      </c>
      <c r="T289" s="147">
        <f>S289*H289</f>
        <v>0</v>
      </c>
      <c r="AR289" s="148" t="s">
        <v>271</v>
      </c>
      <c r="AT289" s="148" t="s">
        <v>174</v>
      </c>
      <c r="AU289" s="148" t="s">
        <v>82</v>
      </c>
      <c r="AY289" s="17" t="s">
        <v>171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7" t="s">
        <v>19</v>
      </c>
      <c r="BK289" s="149">
        <f>ROUND(I289*H289,1)</f>
        <v>0</v>
      </c>
      <c r="BL289" s="17" t="s">
        <v>271</v>
      </c>
      <c r="BM289" s="148" t="s">
        <v>382</v>
      </c>
    </row>
    <row r="290" spans="2:65" s="1" customFormat="1" ht="19.5" x14ac:dyDescent="0.2">
      <c r="B290" s="32"/>
      <c r="D290" s="150" t="s">
        <v>180</v>
      </c>
      <c r="F290" s="151" t="s">
        <v>383</v>
      </c>
      <c r="I290" s="152"/>
      <c r="L290" s="32"/>
      <c r="M290" s="153"/>
      <c r="T290" s="56"/>
      <c r="AT290" s="17" t="s">
        <v>180</v>
      </c>
      <c r="AU290" s="17" t="s">
        <v>82</v>
      </c>
    </row>
    <row r="291" spans="2:65" s="12" customFormat="1" x14ac:dyDescent="0.2">
      <c r="B291" s="154"/>
      <c r="D291" s="150" t="s">
        <v>182</v>
      </c>
      <c r="E291" s="155" t="s">
        <v>1</v>
      </c>
      <c r="F291" s="156" t="s">
        <v>384</v>
      </c>
      <c r="H291" s="157">
        <v>213.64</v>
      </c>
      <c r="I291" s="158"/>
      <c r="L291" s="154"/>
      <c r="M291" s="159"/>
      <c r="T291" s="160"/>
      <c r="AT291" s="155" t="s">
        <v>182</v>
      </c>
      <c r="AU291" s="155" t="s">
        <v>82</v>
      </c>
      <c r="AV291" s="12" t="s">
        <v>82</v>
      </c>
      <c r="AW291" s="12" t="s">
        <v>31</v>
      </c>
      <c r="AX291" s="12" t="s">
        <v>75</v>
      </c>
      <c r="AY291" s="155" t="s">
        <v>171</v>
      </c>
    </row>
    <row r="292" spans="2:65" s="12" customFormat="1" ht="22.5" x14ac:dyDescent="0.2">
      <c r="B292" s="154"/>
      <c r="D292" s="150" t="s">
        <v>182</v>
      </c>
      <c r="E292" s="155" t="s">
        <v>1</v>
      </c>
      <c r="F292" s="156" t="s">
        <v>385</v>
      </c>
      <c r="H292" s="157">
        <v>17.114999999999998</v>
      </c>
      <c r="I292" s="158"/>
      <c r="L292" s="154"/>
      <c r="M292" s="159"/>
      <c r="T292" s="160"/>
      <c r="AT292" s="155" t="s">
        <v>182</v>
      </c>
      <c r="AU292" s="155" t="s">
        <v>82</v>
      </c>
      <c r="AV292" s="12" t="s">
        <v>82</v>
      </c>
      <c r="AW292" s="12" t="s">
        <v>31</v>
      </c>
      <c r="AX292" s="12" t="s">
        <v>75</v>
      </c>
      <c r="AY292" s="155" t="s">
        <v>171</v>
      </c>
    </row>
    <row r="293" spans="2:65" s="13" customFormat="1" ht="22.5" x14ac:dyDescent="0.2">
      <c r="B293" s="161"/>
      <c r="D293" s="150" t="s">
        <v>182</v>
      </c>
      <c r="E293" s="162" t="s">
        <v>1</v>
      </c>
      <c r="F293" s="163" t="s">
        <v>291</v>
      </c>
      <c r="H293" s="164">
        <v>230.755</v>
      </c>
      <c r="I293" s="165"/>
      <c r="L293" s="161"/>
      <c r="M293" s="166"/>
      <c r="T293" s="167"/>
      <c r="AT293" s="162" t="s">
        <v>182</v>
      </c>
      <c r="AU293" s="162" t="s">
        <v>82</v>
      </c>
      <c r="AV293" s="13" t="s">
        <v>107</v>
      </c>
      <c r="AW293" s="13" t="s">
        <v>31</v>
      </c>
      <c r="AX293" s="13" t="s">
        <v>75</v>
      </c>
      <c r="AY293" s="162" t="s">
        <v>171</v>
      </c>
    </row>
    <row r="294" spans="2:65" s="12" customFormat="1" x14ac:dyDescent="0.2">
      <c r="B294" s="154"/>
      <c r="D294" s="150" t="s">
        <v>182</v>
      </c>
      <c r="E294" s="155" t="s">
        <v>1</v>
      </c>
      <c r="F294" s="156" t="s">
        <v>386</v>
      </c>
      <c r="H294" s="157">
        <v>19.22</v>
      </c>
      <c r="I294" s="158"/>
      <c r="L294" s="154"/>
      <c r="M294" s="159"/>
      <c r="T294" s="160"/>
      <c r="AT294" s="155" t="s">
        <v>182</v>
      </c>
      <c r="AU294" s="155" t="s">
        <v>82</v>
      </c>
      <c r="AV294" s="12" t="s">
        <v>82</v>
      </c>
      <c r="AW294" s="12" t="s">
        <v>31</v>
      </c>
      <c r="AX294" s="12" t="s">
        <v>75</v>
      </c>
      <c r="AY294" s="155" t="s">
        <v>171</v>
      </c>
    </row>
    <row r="295" spans="2:65" s="12" customFormat="1" x14ac:dyDescent="0.2">
      <c r="B295" s="154"/>
      <c r="D295" s="150" t="s">
        <v>182</v>
      </c>
      <c r="E295" s="155" t="s">
        <v>1</v>
      </c>
      <c r="F295" s="156" t="s">
        <v>387</v>
      </c>
      <c r="H295" s="157">
        <v>16.103999999999999</v>
      </c>
      <c r="I295" s="158"/>
      <c r="L295" s="154"/>
      <c r="M295" s="159"/>
      <c r="T295" s="160"/>
      <c r="AT295" s="155" t="s">
        <v>182</v>
      </c>
      <c r="AU295" s="155" t="s">
        <v>82</v>
      </c>
      <c r="AV295" s="12" t="s">
        <v>82</v>
      </c>
      <c r="AW295" s="12" t="s">
        <v>31</v>
      </c>
      <c r="AX295" s="12" t="s">
        <v>75</v>
      </c>
      <c r="AY295" s="155" t="s">
        <v>171</v>
      </c>
    </row>
    <row r="296" spans="2:65" s="12" customFormat="1" x14ac:dyDescent="0.2">
      <c r="B296" s="154"/>
      <c r="D296" s="150" t="s">
        <v>182</v>
      </c>
      <c r="E296" s="155" t="s">
        <v>1</v>
      </c>
      <c r="F296" s="156" t="s">
        <v>388</v>
      </c>
      <c r="H296" s="157">
        <v>10.116</v>
      </c>
      <c r="I296" s="158"/>
      <c r="L296" s="154"/>
      <c r="M296" s="159"/>
      <c r="T296" s="160"/>
      <c r="AT296" s="155" t="s">
        <v>182</v>
      </c>
      <c r="AU296" s="155" t="s">
        <v>82</v>
      </c>
      <c r="AV296" s="12" t="s">
        <v>82</v>
      </c>
      <c r="AW296" s="12" t="s">
        <v>31</v>
      </c>
      <c r="AX296" s="12" t="s">
        <v>75</v>
      </c>
      <c r="AY296" s="155" t="s">
        <v>171</v>
      </c>
    </row>
    <row r="297" spans="2:65" s="12" customFormat="1" x14ac:dyDescent="0.2">
      <c r="B297" s="154"/>
      <c r="D297" s="150" t="s">
        <v>182</v>
      </c>
      <c r="E297" s="155" t="s">
        <v>1</v>
      </c>
      <c r="F297" s="156" t="s">
        <v>389</v>
      </c>
      <c r="H297" s="157">
        <v>10.116</v>
      </c>
      <c r="I297" s="158"/>
      <c r="L297" s="154"/>
      <c r="M297" s="159"/>
      <c r="T297" s="160"/>
      <c r="AT297" s="155" t="s">
        <v>182</v>
      </c>
      <c r="AU297" s="155" t="s">
        <v>82</v>
      </c>
      <c r="AV297" s="12" t="s">
        <v>82</v>
      </c>
      <c r="AW297" s="12" t="s">
        <v>31</v>
      </c>
      <c r="AX297" s="12" t="s">
        <v>75</v>
      </c>
      <c r="AY297" s="155" t="s">
        <v>171</v>
      </c>
    </row>
    <row r="298" spans="2:65" s="13" customFormat="1" x14ac:dyDescent="0.2">
      <c r="B298" s="161"/>
      <c r="D298" s="150" t="s">
        <v>182</v>
      </c>
      <c r="E298" s="162" t="s">
        <v>1</v>
      </c>
      <c r="F298" s="163" t="s">
        <v>296</v>
      </c>
      <c r="H298" s="164">
        <v>55.555999999999997</v>
      </c>
      <c r="I298" s="165"/>
      <c r="L298" s="161"/>
      <c r="M298" s="166"/>
      <c r="T298" s="167"/>
      <c r="AT298" s="162" t="s">
        <v>182</v>
      </c>
      <c r="AU298" s="162" t="s">
        <v>82</v>
      </c>
      <c r="AV298" s="13" t="s">
        <v>107</v>
      </c>
      <c r="AW298" s="13" t="s">
        <v>31</v>
      </c>
      <c r="AX298" s="13" t="s">
        <v>75</v>
      </c>
      <c r="AY298" s="162" t="s">
        <v>171</v>
      </c>
    </row>
    <row r="299" spans="2:65" s="12" customFormat="1" x14ac:dyDescent="0.2">
      <c r="B299" s="154"/>
      <c r="D299" s="150" t="s">
        <v>182</v>
      </c>
      <c r="E299" s="155" t="s">
        <v>1</v>
      </c>
      <c r="F299" s="156" t="s">
        <v>390</v>
      </c>
      <c r="H299" s="157">
        <v>96.155000000000001</v>
      </c>
      <c r="I299" s="158"/>
      <c r="L299" s="154"/>
      <c r="M299" s="159"/>
      <c r="T299" s="160"/>
      <c r="AT299" s="155" t="s">
        <v>182</v>
      </c>
      <c r="AU299" s="155" t="s">
        <v>82</v>
      </c>
      <c r="AV299" s="12" t="s">
        <v>82</v>
      </c>
      <c r="AW299" s="12" t="s">
        <v>31</v>
      </c>
      <c r="AX299" s="12" t="s">
        <v>75</v>
      </c>
      <c r="AY299" s="155" t="s">
        <v>171</v>
      </c>
    </row>
    <row r="300" spans="2:65" s="13" customFormat="1" ht="22.5" x14ac:dyDescent="0.2">
      <c r="B300" s="161"/>
      <c r="D300" s="150" t="s">
        <v>182</v>
      </c>
      <c r="E300" s="162" t="s">
        <v>1</v>
      </c>
      <c r="F300" s="163" t="s">
        <v>298</v>
      </c>
      <c r="H300" s="164">
        <v>96.155000000000001</v>
      </c>
      <c r="I300" s="165"/>
      <c r="L300" s="161"/>
      <c r="M300" s="166"/>
      <c r="T300" s="167"/>
      <c r="AT300" s="162" t="s">
        <v>182</v>
      </c>
      <c r="AU300" s="162" t="s">
        <v>82</v>
      </c>
      <c r="AV300" s="13" t="s">
        <v>107</v>
      </c>
      <c r="AW300" s="13" t="s">
        <v>31</v>
      </c>
      <c r="AX300" s="13" t="s">
        <v>75</v>
      </c>
      <c r="AY300" s="162" t="s">
        <v>171</v>
      </c>
    </row>
    <row r="301" spans="2:65" s="14" customFormat="1" x14ac:dyDescent="0.2">
      <c r="B301" s="178"/>
      <c r="D301" s="150" t="s">
        <v>182</v>
      </c>
      <c r="E301" s="179" t="s">
        <v>1</v>
      </c>
      <c r="F301" s="180" t="s">
        <v>209</v>
      </c>
      <c r="H301" s="181">
        <v>382.46600000000001</v>
      </c>
      <c r="I301" s="182"/>
      <c r="L301" s="178"/>
      <c r="M301" s="183"/>
      <c r="T301" s="184"/>
      <c r="AT301" s="179" t="s">
        <v>182</v>
      </c>
      <c r="AU301" s="179" t="s">
        <v>82</v>
      </c>
      <c r="AV301" s="14" t="s">
        <v>111</v>
      </c>
      <c r="AW301" s="14" t="s">
        <v>31</v>
      </c>
      <c r="AX301" s="14" t="s">
        <v>19</v>
      </c>
      <c r="AY301" s="179" t="s">
        <v>171</v>
      </c>
    </row>
    <row r="302" spans="2:65" s="1" customFormat="1" ht="24.2" customHeight="1" x14ac:dyDescent="0.2">
      <c r="B302" s="32"/>
      <c r="C302" s="137" t="s">
        <v>391</v>
      </c>
      <c r="D302" s="137" t="s">
        <v>174</v>
      </c>
      <c r="E302" s="138" t="s">
        <v>392</v>
      </c>
      <c r="F302" s="139" t="s">
        <v>393</v>
      </c>
      <c r="G302" s="140" t="s">
        <v>177</v>
      </c>
      <c r="H302" s="141">
        <v>637.13400000000001</v>
      </c>
      <c r="I302" s="142"/>
      <c r="J302" s="143">
        <f>ROUND(I302*H302,1)</f>
        <v>0</v>
      </c>
      <c r="K302" s="139" t="s">
        <v>178</v>
      </c>
      <c r="L302" s="32"/>
      <c r="M302" s="144" t="s">
        <v>1</v>
      </c>
      <c r="N302" s="145" t="s">
        <v>40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271</v>
      </c>
      <c r="AT302" s="148" t="s">
        <v>174</v>
      </c>
      <c r="AU302" s="148" t="s">
        <v>82</v>
      </c>
      <c r="AY302" s="17" t="s">
        <v>171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19</v>
      </c>
      <c r="BK302" s="149">
        <f>ROUND(I302*H302,1)</f>
        <v>0</v>
      </c>
      <c r="BL302" s="17" t="s">
        <v>271</v>
      </c>
      <c r="BM302" s="148" t="s">
        <v>394</v>
      </c>
    </row>
    <row r="303" spans="2:65" s="1" customFormat="1" ht="19.5" x14ac:dyDescent="0.2">
      <c r="B303" s="32"/>
      <c r="D303" s="150" t="s">
        <v>180</v>
      </c>
      <c r="F303" s="151" t="s">
        <v>395</v>
      </c>
      <c r="I303" s="152"/>
      <c r="L303" s="32"/>
      <c r="M303" s="153"/>
      <c r="T303" s="56"/>
      <c r="AT303" s="17" t="s">
        <v>180</v>
      </c>
      <c r="AU303" s="17" t="s">
        <v>82</v>
      </c>
    </row>
    <row r="304" spans="2:65" s="12" customFormat="1" x14ac:dyDescent="0.2">
      <c r="B304" s="154"/>
      <c r="D304" s="150" t="s">
        <v>182</v>
      </c>
      <c r="E304" s="155" t="s">
        <v>1</v>
      </c>
      <c r="F304" s="156" t="s">
        <v>120</v>
      </c>
      <c r="H304" s="157">
        <v>637.13400000000001</v>
      </c>
      <c r="I304" s="158"/>
      <c r="L304" s="154"/>
      <c r="M304" s="159"/>
      <c r="T304" s="160"/>
      <c r="AT304" s="155" t="s">
        <v>182</v>
      </c>
      <c r="AU304" s="155" t="s">
        <v>82</v>
      </c>
      <c r="AV304" s="12" t="s">
        <v>82</v>
      </c>
      <c r="AW304" s="12" t="s">
        <v>31</v>
      </c>
      <c r="AX304" s="12" t="s">
        <v>19</v>
      </c>
      <c r="AY304" s="155" t="s">
        <v>171</v>
      </c>
    </row>
    <row r="305" spans="2:65" s="1" customFormat="1" ht="24.2" customHeight="1" x14ac:dyDescent="0.2">
      <c r="B305" s="32"/>
      <c r="C305" s="168" t="s">
        <v>361</v>
      </c>
      <c r="D305" s="168" t="s">
        <v>193</v>
      </c>
      <c r="E305" s="169" t="s">
        <v>396</v>
      </c>
      <c r="F305" s="170" t="s">
        <v>397</v>
      </c>
      <c r="G305" s="171" t="s">
        <v>177</v>
      </c>
      <c r="H305" s="172">
        <v>700.84699999999998</v>
      </c>
      <c r="I305" s="173"/>
      <c r="J305" s="174">
        <f>ROUND(I305*H305,1)</f>
        <v>0</v>
      </c>
      <c r="K305" s="170" t="s">
        <v>178</v>
      </c>
      <c r="L305" s="175"/>
      <c r="M305" s="176" t="s">
        <v>1</v>
      </c>
      <c r="N305" s="177" t="s">
        <v>40</v>
      </c>
      <c r="P305" s="146">
        <f>O305*H305</f>
        <v>0</v>
      </c>
      <c r="Q305" s="146">
        <v>2.9999999999999997E-4</v>
      </c>
      <c r="R305" s="146">
        <f>Q305*H305</f>
        <v>0.21025409999999997</v>
      </c>
      <c r="S305" s="146">
        <v>0</v>
      </c>
      <c r="T305" s="147">
        <f>S305*H305</f>
        <v>0</v>
      </c>
      <c r="AR305" s="148" t="s">
        <v>361</v>
      </c>
      <c r="AT305" s="148" t="s">
        <v>193</v>
      </c>
      <c r="AU305" s="148" t="s">
        <v>82</v>
      </c>
      <c r="AY305" s="17" t="s">
        <v>171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7" t="s">
        <v>19</v>
      </c>
      <c r="BK305" s="149">
        <f>ROUND(I305*H305,1)</f>
        <v>0</v>
      </c>
      <c r="BL305" s="17" t="s">
        <v>271</v>
      </c>
      <c r="BM305" s="148" t="s">
        <v>398</v>
      </c>
    </row>
    <row r="306" spans="2:65" s="1" customFormat="1" ht="19.5" x14ac:dyDescent="0.2">
      <c r="B306" s="32"/>
      <c r="D306" s="150" t="s">
        <v>180</v>
      </c>
      <c r="F306" s="151" t="s">
        <v>397</v>
      </c>
      <c r="I306" s="152"/>
      <c r="L306" s="32"/>
      <c r="M306" s="153"/>
      <c r="T306" s="56"/>
      <c r="AT306" s="17" t="s">
        <v>180</v>
      </c>
      <c r="AU306" s="17" t="s">
        <v>82</v>
      </c>
    </row>
    <row r="307" spans="2:65" s="12" customFormat="1" x14ac:dyDescent="0.2">
      <c r="B307" s="154"/>
      <c r="D307" s="150" t="s">
        <v>182</v>
      </c>
      <c r="E307" s="155" t="s">
        <v>1</v>
      </c>
      <c r="F307" s="156" t="s">
        <v>399</v>
      </c>
      <c r="H307" s="157">
        <v>700.84699999999998</v>
      </c>
      <c r="I307" s="158"/>
      <c r="L307" s="154"/>
      <c r="M307" s="159"/>
      <c r="T307" s="160"/>
      <c r="AT307" s="155" t="s">
        <v>182</v>
      </c>
      <c r="AU307" s="155" t="s">
        <v>82</v>
      </c>
      <c r="AV307" s="12" t="s">
        <v>82</v>
      </c>
      <c r="AW307" s="12" t="s">
        <v>31</v>
      </c>
      <c r="AX307" s="12" t="s">
        <v>19</v>
      </c>
      <c r="AY307" s="155" t="s">
        <v>171</v>
      </c>
    </row>
    <row r="308" spans="2:65" s="1" customFormat="1" ht="24.2" customHeight="1" x14ac:dyDescent="0.2">
      <c r="B308" s="32"/>
      <c r="C308" s="137" t="s">
        <v>132</v>
      </c>
      <c r="D308" s="137" t="s">
        <v>174</v>
      </c>
      <c r="E308" s="138" t="s">
        <v>400</v>
      </c>
      <c r="F308" s="139" t="s">
        <v>401</v>
      </c>
      <c r="G308" s="140" t="s">
        <v>324</v>
      </c>
      <c r="H308" s="141">
        <v>9.7669999999999995</v>
      </c>
      <c r="I308" s="142"/>
      <c r="J308" s="143">
        <f>ROUND(I308*H308,1)</f>
        <v>0</v>
      </c>
      <c r="K308" s="139" t="s">
        <v>178</v>
      </c>
      <c r="L308" s="32"/>
      <c r="M308" s="144" t="s">
        <v>1</v>
      </c>
      <c r="N308" s="145" t="s">
        <v>40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271</v>
      </c>
      <c r="AT308" s="148" t="s">
        <v>174</v>
      </c>
      <c r="AU308" s="148" t="s">
        <v>82</v>
      </c>
      <c r="AY308" s="17" t="s">
        <v>171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19</v>
      </c>
      <c r="BK308" s="149">
        <f>ROUND(I308*H308,1)</f>
        <v>0</v>
      </c>
      <c r="BL308" s="17" t="s">
        <v>271</v>
      </c>
      <c r="BM308" s="148" t="s">
        <v>402</v>
      </c>
    </row>
    <row r="309" spans="2:65" s="1" customFormat="1" ht="29.25" x14ac:dyDescent="0.2">
      <c r="B309" s="32"/>
      <c r="D309" s="150" t="s">
        <v>180</v>
      </c>
      <c r="F309" s="151" t="s">
        <v>403</v>
      </c>
      <c r="I309" s="152"/>
      <c r="L309" s="32"/>
      <c r="M309" s="153"/>
      <c r="T309" s="56"/>
      <c r="AT309" s="17" t="s">
        <v>180</v>
      </c>
      <c r="AU309" s="17" t="s">
        <v>82</v>
      </c>
    </row>
    <row r="310" spans="2:65" s="11" customFormat="1" ht="22.9" customHeight="1" x14ac:dyDescent="0.2">
      <c r="B310" s="125"/>
      <c r="D310" s="126" t="s">
        <v>74</v>
      </c>
      <c r="E310" s="135" t="s">
        <v>404</v>
      </c>
      <c r="F310" s="135" t="s">
        <v>405</v>
      </c>
      <c r="I310" s="128"/>
      <c r="J310" s="136">
        <f>BK310</f>
        <v>0</v>
      </c>
      <c r="L310" s="125"/>
      <c r="M310" s="130"/>
      <c r="P310" s="131">
        <f>SUM(P311:P318)</f>
        <v>0</v>
      </c>
      <c r="R310" s="131">
        <f>SUM(R311:R318)</f>
        <v>0.23123450349999999</v>
      </c>
      <c r="T310" s="132">
        <f>SUM(T311:T318)</f>
        <v>0</v>
      </c>
      <c r="AR310" s="126" t="s">
        <v>82</v>
      </c>
      <c r="AT310" s="133" t="s">
        <v>74</v>
      </c>
      <c r="AU310" s="133" t="s">
        <v>19</v>
      </c>
      <c r="AY310" s="126" t="s">
        <v>171</v>
      </c>
      <c r="BK310" s="134">
        <f>SUM(BK311:BK318)</f>
        <v>0</v>
      </c>
    </row>
    <row r="311" spans="2:65" s="1" customFormat="1" ht="24.2" customHeight="1" x14ac:dyDescent="0.2">
      <c r="B311" s="32"/>
      <c r="C311" s="137" t="s">
        <v>406</v>
      </c>
      <c r="D311" s="137" t="s">
        <v>174</v>
      </c>
      <c r="E311" s="138" t="s">
        <v>407</v>
      </c>
      <c r="F311" s="139" t="s">
        <v>408</v>
      </c>
      <c r="G311" s="140" t="s">
        <v>202</v>
      </c>
      <c r="H311" s="141">
        <v>355.39</v>
      </c>
      <c r="I311" s="142"/>
      <c r="J311" s="143">
        <f>ROUND(I311*H311,1)</f>
        <v>0</v>
      </c>
      <c r="K311" s="139" t="s">
        <v>2873</v>
      </c>
      <c r="L311" s="32"/>
      <c r="M311" s="144" t="s">
        <v>1</v>
      </c>
      <c r="N311" s="145" t="s">
        <v>40</v>
      </c>
      <c r="P311" s="146">
        <f>O311*H311</f>
        <v>0</v>
      </c>
      <c r="Q311" s="146">
        <v>6.5065000000000001E-4</v>
      </c>
      <c r="R311" s="146">
        <f>Q311*H311</f>
        <v>0.23123450349999999</v>
      </c>
      <c r="S311" s="146">
        <v>0</v>
      </c>
      <c r="T311" s="147">
        <f>S311*H311</f>
        <v>0</v>
      </c>
      <c r="AR311" s="148" t="s">
        <v>271</v>
      </c>
      <c r="AT311" s="148" t="s">
        <v>174</v>
      </c>
      <c r="AU311" s="148" t="s">
        <v>82</v>
      </c>
      <c r="AY311" s="17" t="s">
        <v>171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19</v>
      </c>
      <c r="BK311" s="149">
        <f>ROUND(I311*H311,1)</f>
        <v>0</v>
      </c>
      <c r="BL311" s="17" t="s">
        <v>271</v>
      </c>
      <c r="BM311" s="148" t="s">
        <v>409</v>
      </c>
    </row>
    <row r="312" spans="2:65" s="1" customFormat="1" ht="19.5" x14ac:dyDescent="0.2">
      <c r="B312" s="32"/>
      <c r="D312" s="150" t="s">
        <v>180</v>
      </c>
      <c r="F312" s="151" t="s">
        <v>410</v>
      </c>
      <c r="I312" s="152"/>
      <c r="L312" s="32"/>
      <c r="M312" s="153"/>
      <c r="T312" s="56"/>
      <c r="AT312" s="17" t="s">
        <v>180</v>
      </c>
      <c r="AU312" s="17" t="s">
        <v>82</v>
      </c>
    </row>
    <row r="313" spans="2:65" s="12" customFormat="1" ht="22.5" x14ac:dyDescent="0.2">
      <c r="B313" s="154"/>
      <c r="D313" s="150" t="s">
        <v>182</v>
      </c>
      <c r="E313" s="155" t="s">
        <v>1</v>
      </c>
      <c r="F313" s="156" t="s">
        <v>411</v>
      </c>
      <c r="H313" s="157">
        <v>204.255</v>
      </c>
      <c r="I313" s="158"/>
      <c r="L313" s="154"/>
      <c r="M313" s="159"/>
      <c r="T313" s="160"/>
      <c r="AT313" s="155" t="s">
        <v>182</v>
      </c>
      <c r="AU313" s="155" t="s">
        <v>82</v>
      </c>
      <c r="AV313" s="12" t="s">
        <v>82</v>
      </c>
      <c r="AW313" s="12" t="s">
        <v>31</v>
      </c>
      <c r="AX313" s="12" t="s">
        <v>75</v>
      </c>
      <c r="AY313" s="155" t="s">
        <v>171</v>
      </c>
    </row>
    <row r="314" spans="2:65" s="12" customFormat="1" x14ac:dyDescent="0.2">
      <c r="B314" s="154"/>
      <c r="D314" s="150" t="s">
        <v>182</v>
      </c>
      <c r="E314" s="155" t="s">
        <v>1</v>
      </c>
      <c r="F314" s="156" t="s">
        <v>412</v>
      </c>
      <c r="H314" s="157">
        <v>54.655000000000001</v>
      </c>
      <c r="I314" s="158"/>
      <c r="L314" s="154"/>
      <c r="M314" s="159"/>
      <c r="T314" s="160"/>
      <c r="AT314" s="155" t="s">
        <v>182</v>
      </c>
      <c r="AU314" s="155" t="s">
        <v>82</v>
      </c>
      <c r="AV314" s="12" t="s">
        <v>82</v>
      </c>
      <c r="AW314" s="12" t="s">
        <v>31</v>
      </c>
      <c r="AX314" s="12" t="s">
        <v>75</v>
      </c>
      <c r="AY314" s="155" t="s">
        <v>171</v>
      </c>
    </row>
    <row r="315" spans="2:65" s="12" customFormat="1" x14ac:dyDescent="0.2">
      <c r="B315" s="154"/>
      <c r="D315" s="150" t="s">
        <v>182</v>
      </c>
      <c r="E315" s="155" t="s">
        <v>1</v>
      </c>
      <c r="F315" s="156" t="s">
        <v>413</v>
      </c>
      <c r="H315" s="157">
        <v>96.48</v>
      </c>
      <c r="I315" s="158"/>
      <c r="L315" s="154"/>
      <c r="M315" s="159"/>
      <c r="T315" s="160"/>
      <c r="AT315" s="155" t="s">
        <v>182</v>
      </c>
      <c r="AU315" s="155" t="s">
        <v>82</v>
      </c>
      <c r="AV315" s="12" t="s">
        <v>82</v>
      </c>
      <c r="AW315" s="12" t="s">
        <v>31</v>
      </c>
      <c r="AX315" s="12" t="s">
        <v>75</v>
      </c>
      <c r="AY315" s="155" t="s">
        <v>171</v>
      </c>
    </row>
    <row r="316" spans="2:65" s="13" customFormat="1" x14ac:dyDescent="0.2">
      <c r="B316" s="161"/>
      <c r="D316" s="150" t="s">
        <v>182</v>
      </c>
      <c r="E316" s="162" t="s">
        <v>1</v>
      </c>
      <c r="F316" s="163" t="s">
        <v>183</v>
      </c>
      <c r="H316" s="164">
        <v>355.39</v>
      </c>
      <c r="I316" s="165"/>
      <c r="L316" s="161"/>
      <c r="M316" s="166"/>
      <c r="T316" s="167"/>
      <c r="AT316" s="162" t="s">
        <v>182</v>
      </c>
      <c r="AU316" s="162" t="s">
        <v>82</v>
      </c>
      <c r="AV316" s="13" t="s">
        <v>107</v>
      </c>
      <c r="AW316" s="13" t="s">
        <v>31</v>
      </c>
      <c r="AX316" s="13" t="s">
        <v>19</v>
      </c>
      <c r="AY316" s="162" t="s">
        <v>171</v>
      </c>
    </row>
    <row r="317" spans="2:65" s="1" customFormat="1" ht="24.2" customHeight="1" x14ac:dyDescent="0.2">
      <c r="B317" s="32"/>
      <c r="C317" s="137" t="s">
        <v>414</v>
      </c>
      <c r="D317" s="137" t="s">
        <v>174</v>
      </c>
      <c r="E317" s="138" t="s">
        <v>415</v>
      </c>
      <c r="F317" s="139" t="s">
        <v>416</v>
      </c>
      <c r="G317" s="140" t="s">
        <v>324</v>
      </c>
      <c r="H317" s="141">
        <v>0.23100000000000001</v>
      </c>
      <c r="I317" s="142"/>
      <c r="J317" s="143">
        <f>ROUND(I317*H317,1)</f>
        <v>0</v>
      </c>
      <c r="K317" s="139" t="s">
        <v>178</v>
      </c>
      <c r="L317" s="32"/>
      <c r="M317" s="144" t="s">
        <v>1</v>
      </c>
      <c r="N317" s="145" t="s">
        <v>40</v>
      </c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AR317" s="148" t="s">
        <v>271</v>
      </c>
      <c r="AT317" s="148" t="s">
        <v>174</v>
      </c>
      <c r="AU317" s="148" t="s">
        <v>82</v>
      </c>
      <c r="AY317" s="17" t="s">
        <v>171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7" t="s">
        <v>19</v>
      </c>
      <c r="BK317" s="149">
        <f>ROUND(I317*H317,1)</f>
        <v>0</v>
      </c>
      <c r="BL317" s="17" t="s">
        <v>271</v>
      </c>
      <c r="BM317" s="148" t="s">
        <v>417</v>
      </c>
    </row>
    <row r="318" spans="2:65" s="1" customFormat="1" ht="29.25" x14ac:dyDescent="0.2">
      <c r="B318" s="32"/>
      <c r="D318" s="150" t="s">
        <v>180</v>
      </c>
      <c r="F318" s="151" t="s">
        <v>418</v>
      </c>
      <c r="I318" s="152"/>
      <c r="L318" s="32"/>
      <c r="M318" s="185"/>
      <c r="N318" s="186"/>
      <c r="O318" s="186"/>
      <c r="P318" s="186"/>
      <c r="Q318" s="186"/>
      <c r="R318" s="186"/>
      <c r="S318" s="186"/>
      <c r="T318" s="187"/>
      <c r="AT318" s="17" t="s">
        <v>180</v>
      </c>
      <c r="AU318" s="17" t="s">
        <v>82</v>
      </c>
    </row>
    <row r="319" spans="2:65" s="1" customFormat="1" ht="6.95" customHeight="1" x14ac:dyDescent="0.2">
      <c r="B319" s="44"/>
      <c r="C319" s="45"/>
      <c r="D319" s="45"/>
      <c r="E319" s="45"/>
      <c r="F319" s="45"/>
      <c r="G319" s="45"/>
      <c r="H319" s="45"/>
      <c r="I319" s="45"/>
      <c r="J319" s="45"/>
      <c r="K319" s="45"/>
      <c r="L319" s="32"/>
    </row>
  </sheetData>
  <sheetProtection algorithmName="SHA-512" hashValue="k8lnslfKXdJVjiuG7xsP+0Y6xjgC3WPQUeabM6Swo5kwFPMCe4A+mudnhoJ85RZl/3CWl/agynqL0Xc3TggnMw==" saltValue="DTKAbLYWB3hVlTNc8N+kxw==" spinCount="100000" sheet="1" formatColumns="0" formatRows="0" autoFilter="0"/>
  <autoFilter ref="C127:K318" xr:uid="{00000000-0009-0000-0000-000001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1"/>
  <sheetViews>
    <sheetView showGridLines="0" topLeftCell="A128" workbookViewId="0">
      <selection activeCell="F148" sqref="F14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90</v>
      </c>
      <c r="AZ2" s="93" t="s">
        <v>419</v>
      </c>
      <c r="BA2" s="93" t="s">
        <v>420</v>
      </c>
      <c r="BB2" s="93" t="s">
        <v>1</v>
      </c>
      <c r="BC2" s="93" t="s">
        <v>421</v>
      </c>
      <c r="BD2" s="93" t="s">
        <v>82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93" t="s">
        <v>422</v>
      </c>
      <c r="BA3" s="93" t="s">
        <v>423</v>
      </c>
      <c r="BB3" s="93" t="s">
        <v>1</v>
      </c>
      <c r="BC3" s="93" t="s">
        <v>424</v>
      </c>
      <c r="BD3" s="93" t="s">
        <v>82</v>
      </c>
    </row>
    <row r="4" spans="2:5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56" ht="6.95" customHeight="1" x14ac:dyDescent="0.2">
      <c r="B5" s="20"/>
      <c r="L5" s="20"/>
    </row>
    <row r="6" spans="2:56" ht="12" customHeight="1" x14ac:dyDescent="0.2">
      <c r="B6" s="20"/>
      <c r="D6" s="27" t="s">
        <v>16</v>
      </c>
      <c r="L6" s="20"/>
    </row>
    <row r="7" spans="2:5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56" ht="12" customHeight="1" x14ac:dyDescent="0.2">
      <c r="B8" s="20"/>
      <c r="D8" s="27" t="s">
        <v>139</v>
      </c>
      <c r="L8" s="20"/>
    </row>
    <row r="9" spans="2:56" s="1" customFormat="1" ht="16.5" customHeight="1" x14ac:dyDescent="0.2">
      <c r="B9" s="32"/>
      <c r="E9" s="249" t="s">
        <v>140</v>
      </c>
      <c r="F9" s="248"/>
      <c r="G9" s="248"/>
      <c r="H9" s="248"/>
      <c r="L9" s="32"/>
    </row>
    <row r="10" spans="2:56" s="1" customFormat="1" ht="12" customHeight="1" x14ac:dyDescent="0.2">
      <c r="B10" s="32"/>
      <c r="D10" s="27" t="s">
        <v>141</v>
      </c>
      <c r="L10" s="32"/>
    </row>
    <row r="11" spans="2:56" s="1" customFormat="1" ht="16.5" customHeight="1" x14ac:dyDescent="0.2">
      <c r="B11" s="32"/>
      <c r="E11" s="221" t="s">
        <v>425</v>
      </c>
      <c r="F11" s="248"/>
      <c r="G11" s="248"/>
      <c r="H11" s="248"/>
      <c r="L11" s="32"/>
    </row>
    <row r="12" spans="2:56" s="1" customFormat="1" x14ac:dyDescent="0.2">
      <c r="B12" s="32"/>
      <c r="L12" s="32"/>
    </row>
    <row r="13" spans="2:5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5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56" s="1" customFormat="1" ht="10.9" customHeight="1" x14ac:dyDescent="0.2">
      <c r="B15" s="32"/>
      <c r="L15" s="32"/>
    </row>
    <row r="16" spans="2:5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ROUND(J133,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ROUND((SUM(BE133:BE300)),  1)</f>
        <v>0</v>
      </c>
      <c r="I35" s="97">
        <v>0.21</v>
      </c>
      <c r="J35" s="86">
        <f>ROUND(((SUM(BE133:BE300))*I35),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ROUND((SUM(BF133:BF300)),  1)</f>
        <v>0</v>
      </c>
      <c r="I36" s="97">
        <v>0.15</v>
      </c>
      <c r="J36" s="86">
        <f>ROUND(((SUM(BF133:BF300))*I36),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ROUND((SUM(BG133:BG300)),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ROUND((SUM(BH133:BH300)),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ROUND((SUM(BI133:BI300)),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140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b - Stavební část - podlaží 1.p.p.- 4.n.p.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J133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2:47" s="9" customFormat="1" ht="19.899999999999999" customHeight="1" x14ac:dyDescent="0.2">
      <c r="B100" s="113"/>
      <c r="D100" s="114" t="s">
        <v>149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2:47" s="9" customFormat="1" ht="19.899999999999999" customHeight="1" x14ac:dyDescent="0.2">
      <c r="B101" s="113"/>
      <c r="D101" s="114" t="s">
        <v>150</v>
      </c>
      <c r="E101" s="115"/>
      <c r="F101" s="115"/>
      <c r="G101" s="115"/>
      <c r="H101" s="115"/>
      <c r="I101" s="115"/>
      <c r="J101" s="116">
        <f>J160</f>
        <v>0</v>
      </c>
      <c r="L101" s="113"/>
    </row>
    <row r="102" spans="2:47" s="9" customFormat="1" ht="19.899999999999999" customHeight="1" x14ac:dyDescent="0.2">
      <c r="B102" s="113"/>
      <c r="D102" s="114" t="s">
        <v>151</v>
      </c>
      <c r="E102" s="115"/>
      <c r="F102" s="115"/>
      <c r="G102" s="115"/>
      <c r="H102" s="115"/>
      <c r="I102" s="115"/>
      <c r="J102" s="116">
        <f>J173</f>
        <v>0</v>
      </c>
      <c r="L102" s="113"/>
    </row>
    <row r="103" spans="2:47" s="9" customFormat="1" ht="19.899999999999999" customHeight="1" x14ac:dyDescent="0.2">
      <c r="B103" s="113"/>
      <c r="D103" s="114" t="s">
        <v>152</v>
      </c>
      <c r="E103" s="115"/>
      <c r="F103" s="115"/>
      <c r="G103" s="115"/>
      <c r="H103" s="115"/>
      <c r="I103" s="115"/>
      <c r="J103" s="116">
        <f>J185</f>
        <v>0</v>
      </c>
      <c r="L103" s="113"/>
    </row>
    <row r="104" spans="2:47" s="8" customFormat="1" ht="24.95" customHeight="1" x14ac:dyDescent="0.2">
      <c r="B104" s="109"/>
      <c r="D104" s="110" t="s">
        <v>153</v>
      </c>
      <c r="E104" s="111"/>
      <c r="F104" s="111"/>
      <c r="G104" s="111"/>
      <c r="H104" s="111"/>
      <c r="I104" s="111"/>
      <c r="J104" s="112">
        <f>J188</f>
        <v>0</v>
      </c>
      <c r="L104" s="109"/>
    </row>
    <row r="105" spans="2:47" s="9" customFormat="1" ht="19.899999999999999" customHeight="1" x14ac:dyDescent="0.2">
      <c r="B105" s="113"/>
      <c r="D105" s="114" t="s">
        <v>426</v>
      </c>
      <c r="E105" s="115"/>
      <c r="F105" s="115"/>
      <c r="G105" s="115"/>
      <c r="H105" s="115"/>
      <c r="I105" s="115"/>
      <c r="J105" s="116">
        <f>J189</f>
        <v>0</v>
      </c>
      <c r="L105" s="113"/>
    </row>
    <row r="106" spans="2:47" s="9" customFormat="1" ht="19.899999999999999" customHeight="1" x14ac:dyDescent="0.2">
      <c r="B106" s="113"/>
      <c r="D106" s="114" t="s">
        <v>427</v>
      </c>
      <c r="E106" s="115"/>
      <c r="F106" s="115"/>
      <c r="G106" s="115"/>
      <c r="H106" s="115"/>
      <c r="I106" s="115"/>
      <c r="J106" s="116">
        <f>J208</f>
        <v>0</v>
      </c>
      <c r="L106" s="113"/>
    </row>
    <row r="107" spans="2:47" s="9" customFormat="1" ht="19.899999999999999" customHeight="1" x14ac:dyDescent="0.2">
      <c r="B107" s="113"/>
      <c r="D107" s="114" t="s">
        <v>155</v>
      </c>
      <c r="E107" s="115"/>
      <c r="F107" s="115"/>
      <c r="G107" s="115"/>
      <c r="H107" s="115"/>
      <c r="I107" s="115"/>
      <c r="J107" s="116">
        <f>J217</f>
        <v>0</v>
      </c>
      <c r="L107" s="113"/>
    </row>
    <row r="108" spans="2:47" s="9" customFormat="1" ht="19.899999999999999" customHeight="1" x14ac:dyDescent="0.2">
      <c r="B108" s="113"/>
      <c r="D108" s="114" t="s">
        <v>428</v>
      </c>
      <c r="E108" s="115"/>
      <c r="F108" s="115"/>
      <c r="G108" s="115"/>
      <c r="H108" s="115"/>
      <c r="I108" s="115"/>
      <c r="J108" s="116">
        <f>J242</f>
        <v>0</v>
      </c>
      <c r="L108" s="113"/>
    </row>
    <row r="109" spans="2:47" s="9" customFormat="1" ht="19.899999999999999" customHeight="1" x14ac:dyDescent="0.2">
      <c r="B109" s="113"/>
      <c r="D109" s="114" t="s">
        <v>429</v>
      </c>
      <c r="E109" s="115"/>
      <c r="F109" s="115"/>
      <c r="G109" s="115"/>
      <c r="H109" s="115"/>
      <c r="I109" s="115"/>
      <c r="J109" s="116">
        <f>J251</f>
        <v>0</v>
      </c>
      <c r="L109" s="113"/>
    </row>
    <row r="110" spans="2:47" s="9" customFormat="1" ht="19.899999999999999" customHeight="1" x14ac:dyDescent="0.2">
      <c r="B110" s="113"/>
      <c r="D110" s="114" t="s">
        <v>430</v>
      </c>
      <c r="E110" s="115"/>
      <c r="F110" s="115"/>
      <c r="G110" s="115"/>
      <c r="H110" s="115"/>
      <c r="I110" s="115"/>
      <c r="J110" s="116">
        <f>J284</f>
        <v>0</v>
      </c>
      <c r="L110" s="113"/>
    </row>
    <row r="111" spans="2:47" s="8" customFormat="1" ht="24.95" customHeight="1" x14ac:dyDescent="0.2">
      <c r="B111" s="109"/>
      <c r="D111" s="110" t="s">
        <v>431</v>
      </c>
      <c r="E111" s="111"/>
      <c r="F111" s="111"/>
      <c r="G111" s="111"/>
      <c r="H111" s="111"/>
      <c r="I111" s="111"/>
      <c r="J111" s="112">
        <f>J297</f>
        <v>0</v>
      </c>
      <c r="L111" s="109"/>
    </row>
    <row r="112" spans="2:47" s="1" customFormat="1" ht="21.75" customHeight="1" x14ac:dyDescent="0.2">
      <c r="B112" s="32"/>
      <c r="L112" s="32"/>
    </row>
    <row r="113" spans="2:12" s="1" customFormat="1" ht="6.95" customHeight="1" x14ac:dyDescent="0.2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 x14ac:dyDescent="0.2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 x14ac:dyDescent="0.2">
      <c r="B118" s="32"/>
      <c r="C118" s="21" t="s">
        <v>156</v>
      </c>
      <c r="L118" s="32"/>
    </row>
    <row r="119" spans="2:12" s="1" customFormat="1" ht="6.95" customHeight="1" x14ac:dyDescent="0.2">
      <c r="B119" s="32"/>
      <c r="L119" s="32"/>
    </row>
    <row r="120" spans="2:12" s="1" customFormat="1" ht="12" customHeight="1" x14ac:dyDescent="0.2">
      <c r="B120" s="32"/>
      <c r="C120" s="27" t="s">
        <v>16</v>
      </c>
      <c r="L120" s="32"/>
    </row>
    <row r="121" spans="2:12" s="1" customFormat="1" ht="16.5" customHeight="1" x14ac:dyDescent="0.2">
      <c r="B121" s="32"/>
      <c r="E121" s="249" t="str">
        <f>E7</f>
        <v>Gymnázium a grafická SOŠ Přelouč - rekonstrukce střech a sanace suterénu</v>
      </c>
      <c r="F121" s="250"/>
      <c r="G121" s="250"/>
      <c r="H121" s="250"/>
      <c r="L121" s="32"/>
    </row>
    <row r="122" spans="2:12" ht="12" customHeight="1" x14ac:dyDescent="0.2">
      <c r="B122" s="20"/>
      <c r="C122" s="27" t="s">
        <v>139</v>
      </c>
      <c r="L122" s="20"/>
    </row>
    <row r="123" spans="2:12" s="1" customFormat="1" ht="16.5" customHeight="1" x14ac:dyDescent="0.2">
      <c r="B123" s="32"/>
      <c r="E123" s="249" t="s">
        <v>140</v>
      </c>
      <c r="F123" s="248"/>
      <c r="G123" s="248"/>
      <c r="H123" s="248"/>
      <c r="L123" s="32"/>
    </row>
    <row r="124" spans="2:12" s="1" customFormat="1" ht="12" customHeight="1" x14ac:dyDescent="0.2">
      <c r="B124" s="32"/>
      <c r="C124" s="27" t="s">
        <v>141</v>
      </c>
      <c r="L124" s="32"/>
    </row>
    <row r="125" spans="2:12" s="1" customFormat="1" ht="16.5" customHeight="1" x14ac:dyDescent="0.2">
      <c r="B125" s="32"/>
      <c r="E125" s="221" t="str">
        <f>E11</f>
        <v>b - Stavební část - podlaží 1.p.p.- 4.n.p.</v>
      </c>
      <c r="F125" s="248"/>
      <c r="G125" s="248"/>
      <c r="H125" s="248"/>
      <c r="L125" s="32"/>
    </row>
    <row r="126" spans="2:12" s="1" customFormat="1" ht="6.95" customHeight="1" x14ac:dyDescent="0.2">
      <c r="B126" s="32"/>
      <c r="L126" s="32"/>
    </row>
    <row r="127" spans="2:12" s="1" customFormat="1" ht="12" customHeight="1" x14ac:dyDescent="0.2">
      <c r="B127" s="32"/>
      <c r="C127" s="27" t="s">
        <v>20</v>
      </c>
      <c r="F127" s="25" t="str">
        <f>F14</f>
        <v>Přelouč</v>
      </c>
      <c r="I127" s="27" t="s">
        <v>22</v>
      </c>
      <c r="J127" s="52" t="str">
        <f>IF(J14="","",J14)</f>
        <v/>
      </c>
      <c r="L127" s="32"/>
    </row>
    <row r="128" spans="2:12" s="1" customFormat="1" ht="6.95" customHeight="1" x14ac:dyDescent="0.2">
      <c r="B128" s="32"/>
      <c r="L128" s="32"/>
    </row>
    <row r="129" spans="2:65" s="1" customFormat="1" ht="25.7" customHeight="1" x14ac:dyDescent="0.2">
      <c r="B129" s="32"/>
      <c r="C129" s="27" t="s">
        <v>23</v>
      </c>
      <c r="F129" s="25" t="str">
        <f>E17</f>
        <v>Pardubický kraj, Komenského nám. 125, Pardubice</v>
      </c>
      <c r="I129" s="27" t="s">
        <v>29</v>
      </c>
      <c r="J129" s="30" t="str">
        <f>E23</f>
        <v>ILB prostav s.r.o., Na Kopci 316, Mikulovice</v>
      </c>
      <c r="L129" s="32"/>
    </row>
    <row r="130" spans="2:65" s="1" customFormat="1" ht="15.2" customHeight="1" x14ac:dyDescent="0.2">
      <c r="B130" s="32"/>
      <c r="C130" s="27" t="s">
        <v>27</v>
      </c>
      <c r="F130" s="25" t="str">
        <f>IF(E20="","",E20)</f>
        <v>Vyplň údaj</v>
      </c>
      <c r="I130" s="27" t="s">
        <v>32</v>
      </c>
      <c r="J130" s="30" t="str">
        <f>E26</f>
        <v>ing. V. Švehla</v>
      </c>
      <c r="L130" s="32"/>
    </row>
    <row r="131" spans="2:65" s="1" customFormat="1" ht="10.35" customHeight="1" x14ac:dyDescent="0.2">
      <c r="B131" s="32"/>
      <c r="L131" s="32"/>
    </row>
    <row r="132" spans="2:65" s="10" customFormat="1" ht="29.25" customHeight="1" x14ac:dyDescent="0.2">
      <c r="B132" s="117"/>
      <c r="C132" s="118" t="s">
        <v>157</v>
      </c>
      <c r="D132" s="119" t="s">
        <v>60</v>
      </c>
      <c r="E132" s="119" t="s">
        <v>56</v>
      </c>
      <c r="F132" s="119" t="s">
        <v>57</v>
      </c>
      <c r="G132" s="119" t="s">
        <v>158</v>
      </c>
      <c r="H132" s="119" t="s">
        <v>159</v>
      </c>
      <c r="I132" s="119" t="s">
        <v>160</v>
      </c>
      <c r="J132" s="119" t="s">
        <v>145</v>
      </c>
      <c r="K132" s="120" t="s">
        <v>161</v>
      </c>
      <c r="L132" s="117"/>
      <c r="M132" s="59" t="s">
        <v>1</v>
      </c>
      <c r="N132" s="60" t="s">
        <v>39</v>
      </c>
      <c r="O132" s="60" t="s">
        <v>162</v>
      </c>
      <c r="P132" s="60" t="s">
        <v>163</v>
      </c>
      <c r="Q132" s="60" t="s">
        <v>164</v>
      </c>
      <c r="R132" s="60" t="s">
        <v>165</v>
      </c>
      <c r="S132" s="60" t="s">
        <v>166</v>
      </c>
      <c r="T132" s="61" t="s">
        <v>167</v>
      </c>
    </row>
    <row r="133" spans="2:65" s="1" customFormat="1" ht="22.9" customHeight="1" x14ac:dyDescent="0.25">
      <c r="B133" s="32"/>
      <c r="C133" s="64" t="s">
        <v>168</v>
      </c>
      <c r="J133" s="121">
        <f>BK133</f>
        <v>0</v>
      </c>
      <c r="L133" s="32"/>
      <c r="M133" s="62"/>
      <c r="N133" s="53"/>
      <c r="O133" s="53"/>
      <c r="P133" s="122">
        <f>P134+P188+P297</f>
        <v>0</v>
      </c>
      <c r="Q133" s="53"/>
      <c r="R133" s="122">
        <f>R134+R188+R297</f>
        <v>67.976942435959998</v>
      </c>
      <c r="S133" s="53"/>
      <c r="T133" s="123">
        <f>T134+T188+T297</f>
        <v>18.905698600000001</v>
      </c>
      <c r="AT133" s="17" t="s">
        <v>74</v>
      </c>
      <c r="AU133" s="17" t="s">
        <v>147</v>
      </c>
      <c r="BK133" s="124">
        <f>BK134+BK188+BK297</f>
        <v>0</v>
      </c>
    </row>
    <row r="134" spans="2:65" s="11" customFormat="1" ht="25.9" customHeight="1" x14ac:dyDescent="0.2">
      <c r="B134" s="125"/>
      <c r="D134" s="126" t="s">
        <v>74</v>
      </c>
      <c r="E134" s="127" t="s">
        <v>169</v>
      </c>
      <c r="F134" s="127" t="s">
        <v>170</v>
      </c>
      <c r="I134" s="128"/>
      <c r="J134" s="129">
        <f>BK134</f>
        <v>0</v>
      </c>
      <c r="L134" s="125"/>
      <c r="M134" s="130"/>
      <c r="P134" s="131">
        <f>P135+P160+P173+P185</f>
        <v>0</v>
      </c>
      <c r="R134" s="131">
        <f>R135+R160+R173+R185</f>
        <v>13.982343455000001</v>
      </c>
      <c r="T134" s="132">
        <f>T135+T160+T173+T185</f>
        <v>14.013128600000002</v>
      </c>
      <c r="AR134" s="126" t="s">
        <v>19</v>
      </c>
      <c r="AT134" s="133" t="s">
        <v>74</v>
      </c>
      <c r="AU134" s="133" t="s">
        <v>75</v>
      </c>
      <c r="AY134" s="126" t="s">
        <v>171</v>
      </c>
      <c r="BK134" s="134">
        <f>BK135+BK160+BK173+BK185</f>
        <v>0</v>
      </c>
    </row>
    <row r="135" spans="2:65" s="11" customFormat="1" ht="22.9" customHeight="1" x14ac:dyDescent="0.2">
      <c r="B135" s="125"/>
      <c r="D135" s="126" t="s">
        <v>74</v>
      </c>
      <c r="E135" s="135" t="s">
        <v>172</v>
      </c>
      <c r="F135" s="135" t="s">
        <v>173</v>
      </c>
      <c r="I135" s="128"/>
      <c r="J135" s="136">
        <f>BK135</f>
        <v>0</v>
      </c>
      <c r="L135" s="125"/>
      <c r="M135" s="130"/>
      <c r="P135" s="131">
        <f>SUM(P136:P159)</f>
        <v>0</v>
      </c>
      <c r="R135" s="131">
        <f>SUM(R136:R159)</f>
        <v>13.920216460000001</v>
      </c>
      <c r="T135" s="132">
        <f>SUM(T136:T159)</f>
        <v>0.26625860000000001</v>
      </c>
      <c r="AR135" s="126" t="s">
        <v>19</v>
      </c>
      <c r="AT135" s="133" t="s">
        <v>74</v>
      </c>
      <c r="AU135" s="133" t="s">
        <v>19</v>
      </c>
      <c r="AY135" s="126" t="s">
        <v>171</v>
      </c>
      <c r="BK135" s="134">
        <f>SUM(BK136:BK159)</f>
        <v>0</v>
      </c>
    </row>
    <row r="136" spans="2:65" s="1" customFormat="1" ht="24.2" customHeight="1" x14ac:dyDescent="0.2">
      <c r="B136" s="32"/>
      <c r="C136" s="137" t="s">
        <v>19</v>
      </c>
      <c r="D136" s="137" t="s">
        <v>174</v>
      </c>
      <c r="E136" s="138" t="s">
        <v>432</v>
      </c>
      <c r="F136" s="139" t="s">
        <v>433</v>
      </c>
      <c r="G136" s="140" t="s">
        <v>177</v>
      </c>
      <c r="H136" s="141">
        <v>298.84500000000003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8.0000000000000002E-3</v>
      </c>
      <c r="R136" s="146">
        <f>Q136*H136</f>
        <v>2.3907600000000002</v>
      </c>
      <c r="S136" s="146">
        <v>0</v>
      </c>
      <c r="T136" s="147">
        <f>S136*H136</f>
        <v>0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434</v>
      </c>
    </row>
    <row r="137" spans="2:65" s="1" customFormat="1" ht="19.5" x14ac:dyDescent="0.2">
      <c r="B137" s="32"/>
      <c r="D137" s="150" t="s">
        <v>180</v>
      </c>
      <c r="F137" s="151" t="s">
        <v>435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x14ac:dyDescent="0.2">
      <c r="B138" s="154"/>
      <c r="D138" s="150" t="s">
        <v>182</v>
      </c>
      <c r="E138" s="155" t="s">
        <v>1</v>
      </c>
      <c r="F138" s="156" t="s">
        <v>436</v>
      </c>
      <c r="H138" s="157">
        <v>109.8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75</v>
      </c>
      <c r="AY138" s="155" t="s">
        <v>171</v>
      </c>
    </row>
    <row r="139" spans="2:65" s="12" customFormat="1" ht="33.75" x14ac:dyDescent="0.2">
      <c r="B139" s="154"/>
      <c r="D139" s="150" t="s">
        <v>182</v>
      </c>
      <c r="E139" s="155" t="s">
        <v>1</v>
      </c>
      <c r="F139" s="156" t="s">
        <v>437</v>
      </c>
      <c r="H139" s="157">
        <v>98.864999999999995</v>
      </c>
      <c r="I139" s="158"/>
      <c r="L139" s="154"/>
      <c r="M139" s="159"/>
      <c r="T139" s="160"/>
      <c r="AT139" s="155" t="s">
        <v>182</v>
      </c>
      <c r="AU139" s="155" t="s">
        <v>82</v>
      </c>
      <c r="AV139" s="12" t="s">
        <v>82</v>
      </c>
      <c r="AW139" s="12" t="s">
        <v>31</v>
      </c>
      <c r="AX139" s="12" t="s">
        <v>75</v>
      </c>
      <c r="AY139" s="155" t="s">
        <v>171</v>
      </c>
    </row>
    <row r="140" spans="2:65" s="12" customFormat="1" x14ac:dyDescent="0.2">
      <c r="B140" s="154"/>
      <c r="D140" s="150" t="s">
        <v>182</v>
      </c>
      <c r="E140" s="155" t="s">
        <v>1</v>
      </c>
      <c r="F140" s="156" t="s">
        <v>438</v>
      </c>
      <c r="H140" s="157">
        <v>13.15</v>
      </c>
      <c r="I140" s="158"/>
      <c r="L140" s="154"/>
      <c r="M140" s="159"/>
      <c r="T140" s="160"/>
      <c r="AT140" s="155" t="s">
        <v>182</v>
      </c>
      <c r="AU140" s="155" t="s">
        <v>82</v>
      </c>
      <c r="AV140" s="12" t="s">
        <v>82</v>
      </c>
      <c r="AW140" s="12" t="s">
        <v>31</v>
      </c>
      <c r="AX140" s="12" t="s">
        <v>75</v>
      </c>
      <c r="AY140" s="155" t="s">
        <v>171</v>
      </c>
    </row>
    <row r="141" spans="2:65" s="12" customFormat="1" x14ac:dyDescent="0.2">
      <c r="B141" s="154"/>
      <c r="D141" s="150" t="s">
        <v>182</v>
      </c>
      <c r="E141" s="155" t="s">
        <v>1</v>
      </c>
      <c r="F141" s="156" t="s">
        <v>439</v>
      </c>
      <c r="H141" s="157">
        <v>7</v>
      </c>
      <c r="I141" s="158"/>
      <c r="L141" s="154"/>
      <c r="M141" s="159"/>
      <c r="T141" s="160"/>
      <c r="AT141" s="155" t="s">
        <v>182</v>
      </c>
      <c r="AU141" s="155" t="s">
        <v>82</v>
      </c>
      <c r="AV141" s="12" t="s">
        <v>82</v>
      </c>
      <c r="AW141" s="12" t="s">
        <v>31</v>
      </c>
      <c r="AX141" s="12" t="s">
        <v>75</v>
      </c>
      <c r="AY141" s="155" t="s">
        <v>171</v>
      </c>
    </row>
    <row r="142" spans="2:65" s="12" customFormat="1" x14ac:dyDescent="0.2">
      <c r="B142" s="154"/>
      <c r="D142" s="150" t="s">
        <v>182</v>
      </c>
      <c r="E142" s="155" t="s">
        <v>1</v>
      </c>
      <c r="F142" s="156" t="s">
        <v>440</v>
      </c>
      <c r="H142" s="157">
        <v>30.68</v>
      </c>
      <c r="I142" s="158"/>
      <c r="L142" s="154"/>
      <c r="M142" s="159"/>
      <c r="T142" s="160"/>
      <c r="AT142" s="155" t="s">
        <v>182</v>
      </c>
      <c r="AU142" s="155" t="s">
        <v>82</v>
      </c>
      <c r="AV142" s="12" t="s">
        <v>82</v>
      </c>
      <c r="AW142" s="12" t="s">
        <v>31</v>
      </c>
      <c r="AX142" s="12" t="s">
        <v>75</v>
      </c>
      <c r="AY142" s="155" t="s">
        <v>171</v>
      </c>
    </row>
    <row r="143" spans="2:65" s="12" customFormat="1" ht="22.5" x14ac:dyDescent="0.2">
      <c r="B143" s="154"/>
      <c r="D143" s="150" t="s">
        <v>182</v>
      </c>
      <c r="E143" s="155" t="s">
        <v>1</v>
      </c>
      <c r="F143" s="156" t="s">
        <v>441</v>
      </c>
      <c r="H143" s="157">
        <v>39.35</v>
      </c>
      <c r="I143" s="158"/>
      <c r="L143" s="154"/>
      <c r="M143" s="159"/>
      <c r="T143" s="160"/>
      <c r="AT143" s="155" t="s">
        <v>182</v>
      </c>
      <c r="AU143" s="155" t="s">
        <v>82</v>
      </c>
      <c r="AV143" s="12" t="s">
        <v>82</v>
      </c>
      <c r="AW143" s="12" t="s">
        <v>31</v>
      </c>
      <c r="AX143" s="12" t="s">
        <v>75</v>
      </c>
      <c r="AY143" s="155" t="s">
        <v>171</v>
      </c>
    </row>
    <row r="144" spans="2:65" s="13" customFormat="1" x14ac:dyDescent="0.2">
      <c r="B144" s="161"/>
      <c r="D144" s="150" t="s">
        <v>182</v>
      </c>
      <c r="E144" s="162" t="s">
        <v>419</v>
      </c>
      <c r="F144" s="163" t="s">
        <v>183</v>
      </c>
      <c r="H144" s="164">
        <v>298.84500000000003</v>
      </c>
      <c r="I144" s="165"/>
      <c r="L144" s="161"/>
      <c r="M144" s="166"/>
      <c r="T144" s="167"/>
      <c r="AT144" s="162" t="s">
        <v>182</v>
      </c>
      <c r="AU144" s="162" t="s">
        <v>82</v>
      </c>
      <c r="AV144" s="13" t="s">
        <v>107</v>
      </c>
      <c r="AW144" s="13" t="s">
        <v>31</v>
      </c>
      <c r="AX144" s="13" t="s">
        <v>19</v>
      </c>
      <c r="AY144" s="162" t="s">
        <v>171</v>
      </c>
    </row>
    <row r="145" spans="2:65" s="1" customFormat="1" ht="24.2" customHeight="1" x14ac:dyDescent="0.2">
      <c r="B145" s="32"/>
      <c r="C145" s="137" t="s">
        <v>82</v>
      </c>
      <c r="D145" s="137" t="s">
        <v>174</v>
      </c>
      <c r="E145" s="138" t="s">
        <v>442</v>
      </c>
      <c r="F145" s="139" t="s">
        <v>443</v>
      </c>
      <c r="G145" s="140" t="s">
        <v>177</v>
      </c>
      <c r="H145" s="141">
        <v>298.84500000000003</v>
      </c>
      <c r="I145" s="142"/>
      <c r="J145" s="143">
        <f>ROUND(I145*H145,1)</f>
        <v>0</v>
      </c>
      <c r="K145" s="139" t="s">
        <v>178</v>
      </c>
      <c r="L145" s="32"/>
      <c r="M145" s="144" t="s">
        <v>1</v>
      </c>
      <c r="N145" s="145" t="s">
        <v>40</v>
      </c>
      <c r="P145" s="146">
        <f>O145*H145</f>
        <v>0</v>
      </c>
      <c r="Q145" s="146">
        <v>1.2E-2</v>
      </c>
      <c r="R145" s="146">
        <f>Q145*H145</f>
        <v>3.5861400000000003</v>
      </c>
      <c r="S145" s="146">
        <v>0</v>
      </c>
      <c r="T145" s="147">
        <f>S145*H145</f>
        <v>0</v>
      </c>
      <c r="AR145" s="148" t="s">
        <v>111</v>
      </c>
      <c r="AT145" s="148" t="s">
        <v>174</v>
      </c>
      <c r="AU145" s="148" t="s">
        <v>82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19</v>
      </c>
      <c r="BK145" s="149">
        <f>ROUND(I145*H145,1)</f>
        <v>0</v>
      </c>
      <c r="BL145" s="17" t="s">
        <v>111</v>
      </c>
      <c r="BM145" s="148" t="s">
        <v>444</v>
      </c>
    </row>
    <row r="146" spans="2:65" s="1" customFormat="1" ht="19.5" x14ac:dyDescent="0.2">
      <c r="B146" s="32"/>
      <c r="D146" s="150" t="s">
        <v>180</v>
      </c>
      <c r="F146" s="151" t="s">
        <v>445</v>
      </c>
      <c r="I146" s="152"/>
      <c r="L146" s="32"/>
      <c r="M146" s="153"/>
      <c r="T146" s="56"/>
      <c r="AT146" s="17" t="s">
        <v>180</v>
      </c>
      <c r="AU146" s="17" t="s">
        <v>82</v>
      </c>
    </row>
    <row r="147" spans="2:65" s="12" customFormat="1" x14ac:dyDescent="0.2">
      <c r="B147" s="154"/>
      <c r="D147" s="150" t="s">
        <v>182</v>
      </c>
      <c r="E147" s="155" t="s">
        <v>1</v>
      </c>
      <c r="F147" s="156" t="s">
        <v>419</v>
      </c>
      <c r="H147" s="157">
        <v>298.84500000000003</v>
      </c>
      <c r="I147" s="158"/>
      <c r="L147" s="154"/>
      <c r="M147" s="159"/>
      <c r="T147" s="160"/>
      <c r="AT147" s="155" t="s">
        <v>182</v>
      </c>
      <c r="AU147" s="155" t="s">
        <v>82</v>
      </c>
      <c r="AV147" s="12" t="s">
        <v>82</v>
      </c>
      <c r="AW147" s="12" t="s">
        <v>31</v>
      </c>
      <c r="AX147" s="12" t="s">
        <v>19</v>
      </c>
      <c r="AY147" s="155" t="s">
        <v>171</v>
      </c>
    </row>
    <row r="148" spans="2:65" s="1" customFormat="1" ht="21.75" customHeight="1" x14ac:dyDescent="0.2">
      <c r="B148" s="32"/>
      <c r="C148" s="137" t="s">
        <v>107</v>
      </c>
      <c r="D148" s="137" t="s">
        <v>174</v>
      </c>
      <c r="E148" s="138" t="s">
        <v>446</v>
      </c>
      <c r="F148" s="139" t="s">
        <v>447</v>
      </c>
      <c r="G148" s="140" t="s">
        <v>177</v>
      </c>
      <c r="H148" s="141">
        <v>298.84500000000003</v>
      </c>
      <c r="I148" s="142"/>
      <c r="J148" s="143">
        <f>ROUND(I148*H148,1)</f>
        <v>0</v>
      </c>
      <c r="K148" s="139" t="s">
        <v>178</v>
      </c>
      <c r="L148" s="32"/>
      <c r="M148" s="144" t="s">
        <v>1</v>
      </c>
      <c r="N148" s="145" t="s">
        <v>40</v>
      </c>
      <c r="P148" s="146">
        <f>O148*H148</f>
        <v>0</v>
      </c>
      <c r="Q148" s="146">
        <v>1.6199999999999999E-2</v>
      </c>
      <c r="R148" s="146">
        <f>Q148*H148</f>
        <v>4.8412890000000006</v>
      </c>
      <c r="S148" s="146">
        <v>0</v>
      </c>
      <c r="T148" s="147">
        <f>S148*H148</f>
        <v>0</v>
      </c>
      <c r="AR148" s="148" t="s">
        <v>111</v>
      </c>
      <c r="AT148" s="148" t="s">
        <v>174</v>
      </c>
      <c r="AU148" s="148" t="s">
        <v>82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19</v>
      </c>
      <c r="BK148" s="149">
        <f>ROUND(I148*H148,1)</f>
        <v>0</v>
      </c>
      <c r="BL148" s="17" t="s">
        <v>111</v>
      </c>
      <c r="BM148" s="148" t="s">
        <v>448</v>
      </c>
    </row>
    <row r="149" spans="2:65" s="1" customFormat="1" ht="19.5" x14ac:dyDescent="0.2">
      <c r="B149" s="32"/>
      <c r="D149" s="150" t="s">
        <v>180</v>
      </c>
      <c r="F149" s="151" t="s">
        <v>449</v>
      </c>
      <c r="I149" s="152"/>
      <c r="L149" s="32"/>
      <c r="M149" s="153"/>
      <c r="T149" s="56"/>
      <c r="AT149" s="17" t="s">
        <v>180</v>
      </c>
      <c r="AU149" s="17" t="s">
        <v>82</v>
      </c>
    </row>
    <row r="150" spans="2:65" s="12" customFormat="1" x14ac:dyDescent="0.2">
      <c r="B150" s="154"/>
      <c r="D150" s="150" t="s">
        <v>182</v>
      </c>
      <c r="E150" s="155" t="s">
        <v>1</v>
      </c>
      <c r="F150" s="156" t="s">
        <v>419</v>
      </c>
      <c r="H150" s="157">
        <v>298.84500000000003</v>
      </c>
      <c r="I150" s="158"/>
      <c r="L150" s="154"/>
      <c r="M150" s="159"/>
      <c r="T150" s="160"/>
      <c r="AT150" s="155" t="s">
        <v>182</v>
      </c>
      <c r="AU150" s="155" t="s">
        <v>82</v>
      </c>
      <c r="AV150" s="12" t="s">
        <v>82</v>
      </c>
      <c r="AW150" s="12" t="s">
        <v>31</v>
      </c>
      <c r="AX150" s="12" t="s">
        <v>19</v>
      </c>
      <c r="AY150" s="155" t="s">
        <v>171</v>
      </c>
    </row>
    <row r="151" spans="2:65" s="1" customFormat="1" ht="33" customHeight="1" x14ac:dyDescent="0.2">
      <c r="B151" s="32"/>
      <c r="C151" s="137" t="s">
        <v>111</v>
      </c>
      <c r="D151" s="137" t="s">
        <v>174</v>
      </c>
      <c r="E151" s="138" t="s">
        <v>450</v>
      </c>
      <c r="F151" s="139" t="s">
        <v>451</v>
      </c>
      <c r="G151" s="140" t="s">
        <v>177</v>
      </c>
      <c r="H151" s="141">
        <v>298.84500000000003</v>
      </c>
      <c r="I151" s="142"/>
      <c r="J151" s="143">
        <f>ROUND(I151*H151,1)</f>
        <v>0</v>
      </c>
      <c r="K151" s="139" t="s">
        <v>178</v>
      </c>
      <c r="L151" s="32"/>
      <c r="M151" s="144" t="s">
        <v>1</v>
      </c>
      <c r="N151" s="145" t="s">
        <v>40</v>
      </c>
      <c r="P151" s="146">
        <f>O151*H151</f>
        <v>0</v>
      </c>
      <c r="Q151" s="146">
        <v>5.4000000000000003E-3</v>
      </c>
      <c r="R151" s="146">
        <f>Q151*H151</f>
        <v>1.6137630000000003</v>
      </c>
      <c r="S151" s="146">
        <v>0</v>
      </c>
      <c r="T151" s="147">
        <f>S151*H151</f>
        <v>0</v>
      </c>
      <c r="AR151" s="148" t="s">
        <v>111</v>
      </c>
      <c r="AT151" s="148" t="s">
        <v>174</v>
      </c>
      <c r="AU151" s="148" t="s">
        <v>82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19</v>
      </c>
      <c r="BK151" s="149">
        <f>ROUND(I151*H151,1)</f>
        <v>0</v>
      </c>
      <c r="BL151" s="17" t="s">
        <v>111</v>
      </c>
      <c r="BM151" s="148" t="s">
        <v>452</v>
      </c>
    </row>
    <row r="152" spans="2:65" s="1" customFormat="1" ht="29.25" x14ac:dyDescent="0.2">
      <c r="B152" s="32"/>
      <c r="D152" s="150" t="s">
        <v>180</v>
      </c>
      <c r="F152" s="151" t="s">
        <v>453</v>
      </c>
      <c r="I152" s="152"/>
      <c r="L152" s="32"/>
      <c r="M152" s="153"/>
      <c r="T152" s="56"/>
      <c r="AT152" s="17" t="s">
        <v>180</v>
      </c>
      <c r="AU152" s="17" t="s">
        <v>82</v>
      </c>
    </row>
    <row r="153" spans="2:65" s="12" customFormat="1" x14ac:dyDescent="0.2">
      <c r="B153" s="154"/>
      <c r="D153" s="150" t="s">
        <v>182</v>
      </c>
      <c r="E153" s="155" t="s">
        <v>1</v>
      </c>
      <c r="F153" s="156" t="s">
        <v>419</v>
      </c>
      <c r="H153" s="157">
        <v>298.84500000000003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31</v>
      </c>
      <c r="AX153" s="12" t="s">
        <v>19</v>
      </c>
      <c r="AY153" s="155" t="s">
        <v>171</v>
      </c>
    </row>
    <row r="154" spans="2:65" s="1" customFormat="1" ht="24.2" customHeight="1" x14ac:dyDescent="0.2">
      <c r="B154" s="32"/>
      <c r="C154" s="137" t="s">
        <v>114</v>
      </c>
      <c r="D154" s="137" t="s">
        <v>174</v>
      </c>
      <c r="E154" s="138" t="s">
        <v>454</v>
      </c>
      <c r="F154" s="139" t="s">
        <v>455</v>
      </c>
      <c r="G154" s="140" t="s">
        <v>177</v>
      </c>
      <c r="H154" s="141">
        <v>298.84500000000003</v>
      </c>
      <c r="I154" s="142"/>
      <c r="J154" s="143">
        <f>ROUND(I154*H154,1)</f>
        <v>0</v>
      </c>
      <c r="K154" s="139" t="s">
        <v>178</v>
      </c>
      <c r="L154" s="32"/>
      <c r="M154" s="144" t="s">
        <v>1</v>
      </c>
      <c r="N154" s="145" t="s">
        <v>40</v>
      </c>
      <c r="P154" s="146">
        <f>O154*H154</f>
        <v>0</v>
      </c>
      <c r="Q154" s="146">
        <v>4.0000000000000001E-3</v>
      </c>
      <c r="R154" s="146">
        <f>Q154*H154</f>
        <v>1.1953800000000001</v>
      </c>
      <c r="S154" s="146">
        <v>0</v>
      </c>
      <c r="T154" s="147">
        <f>S154*H154</f>
        <v>0</v>
      </c>
      <c r="AR154" s="148" t="s">
        <v>111</v>
      </c>
      <c r="AT154" s="148" t="s">
        <v>174</v>
      </c>
      <c r="AU154" s="148" t="s">
        <v>82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19</v>
      </c>
      <c r="BK154" s="149">
        <f>ROUND(I154*H154,1)</f>
        <v>0</v>
      </c>
      <c r="BL154" s="17" t="s">
        <v>111</v>
      </c>
      <c r="BM154" s="148" t="s">
        <v>456</v>
      </c>
    </row>
    <row r="155" spans="2:65" s="1" customFormat="1" ht="19.5" x14ac:dyDescent="0.2">
      <c r="B155" s="32"/>
      <c r="D155" s="150" t="s">
        <v>180</v>
      </c>
      <c r="F155" s="151" t="s">
        <v>457</v>
      </c>
      <c r="I155" s="152"/>
      <c r="L155" s="32"/>
      <c r="M155" s="153"/>
      <c r="T155" s="56"/>
      <c r="AT155" s="17" t="s">
        <v>180</v>
      </c>
      <c r="AU155" s="17" t="s">
        <v>82</v>
      </c>
    </row>
    <row r="156" spans="2:65" s="12" customFormat="1" x14ac:dyDescent="0.2">
      <c r="B156" s="154"/>
      <c r="D156" s="150" t="s">
        <v>182</v>
      </c>
      <c r="E156" s="155" t="s">
        <v>1</v>
      </c>
      <c r="F156" s="156" t="s">
        <v>419</v>
      </c>
      <c r="H156" s="157">
        <v>298.84500000000003</v>
      </c>
      <c r="I156" s="158"/>
      <c r="L156" s="154"/>
      <c r="M156" s="159"/>
      <c r="T156" s="160"/>
      <c r="AT156" s="155" t="s">
        <v>182</v>
      </c>
      <c r="AU156" s="155" t="s">
        <v>82</v>
      </c>
      <c r="AV156" s="12" t="s">
        <v>82</v>
      </c>
      <c r="AW156" s="12" t="s">
        <v>31</v>
      </c>
      <c r="AX156" s="12" t="s">
        <v>19</v>
      </c>
      <c r="AY156" s="155" t="s">
        <v>171</v>
      </c>
    </row>
    <row r="157" spans="2:65" s="1" customFormat="1" ht="24.2" customHeight="1" x14ac:dyDescent="0.2">
      <c r="B157" s="32"/>
      <c r="C157" s="137" t="s">
        <v>172</v>
      </c>
      <c r="D157" s="137" t="s">
        <v>174</v>
      </c>
      <c r="E157" s="138" t="s">
        <v>458</v>
      </c>
      <c r="F157" s="139" t="s">
        <v>459</v>
      </c>
      <c r="G157" s="140" t="s">
        <v>177</v>
      </c>
      <c r="H157" s="141">
        <v>1331.2929999999999</v>
      </c>
      <c r="I157" s="142"/>
      <c r="J157" s="143">
        <f>ROUND(I157*H157,1)</f>
        <v>0</v>
      </c>
      <c r="K157" s="139" t="s">
        <v>178</v>
      </c>
      <c r="L157" s="32"/>
      <c r="M157" s="144" t="s">
        <v>1</v>
      </c>
      <c r="N157" s="145" t="s">
        <v>40</v>
      </c>
      <c r="P157" s="146">
        <f>O157*H157</f>
        <v>0</v>
      </c>
      <c r="Q157" s="146">
        <v>2.2000000000000001E-4</v>
      </c>
      <c r="R157" s="146">
        <f>Q157*H157</f>
        <v>0.29288446000000001</v>
      </c>
      <c r="S157" s="146">
        <v>2.0000000000000001E-4</v>
      </c>
      <c r="T157" s="147">
        <f>S157*H157</f>
        <v>0.26625860000000001</v>
      </c>
      <c r="AR157" s="148" t="s">
        <v>111</v>
      </c>
      <c r="AT157" s="148" t="s">
        <v>174</v>
      </c>
      <c r="AU157" s="148" t="s">
        <v>82</v>
      </c>
      <c r="AY157" s="17" t="s">
        <v>171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19</v>
      </c>
      <c r="BK157" s="149">
        <f>ROUND(I157*H157,1)</f>
        <v>0</v>
      </c>
      <c r="BL157" s="17" t="s">
        <v>111</v>
      </c>
      <c r="BM157" s="148" t="s">
        <v>460</v>
      </c>
    </row>
    <row r="158" spans="2:65" s="1" customFormat="1" ht="29.25" x14ac:dyDescent="0.2">
      <c r="B158" s="32"/>
      <c r="D158" s="150" t="s">
        <v>180</v>
      </c>
      <c r="F158" s="151" t="s">
        <v>461</v>
      </c>
      <c r="I158" s="152"/>
      <c r="L158" s="32"/>
      <c r="M158" s="153"/>
      <c r="T158" s="56"/>
      <c r="AT158" s="17" t="s">
        <v>180</v>
      </c>
      <c r="AU158" s="17" t="s">
        <v>82</v>
      </c>
    </row>
    <row r="159" spans="2:65" s="12" customFormat="1" x14ac:dyDescent="0.2">
      <c r="B159" s="154"/>
      <c r="D159" s="150" t="s">
        <v>182</v>
      </c>
      <c r="E159" s="155" t="s">
        <v>1</v>
      </c>
      <c r="F159" s="156" t="s">
        <v>462</v>
      </c>
      <c r="H159" s="157">
        <v>1331.2929999999999</v>
      </c>
      <c r="I159" s="158"/>
      <c r="L159" s="154"/>
      <c r="M159" s="159"/>
      <c r="T159" s="160"/>
      <c r="AT159" s="155" t="s">
        <v>182</v>
      </c>
      <c r="AU159" s="155" t="s">
        <v>82</v>
      </c>
      <c r="AV159" s="12" t="s">
        <v>82</v>
      </c>
      <c r="AW159" s="12" t="s">
        <v>31</v>
      </c>
      <c r="AX159" s="12" t="s">
        <v>19</v>
      </c>
      <c r="AY159" s="155" t="s">
        <v>171</v>
      </c>
    </row>
    <row r="160" spans="2:65" s="11" customFormat="1" ht="22.9" customHeight="1" x14ac:dyDescent="0.2">
      <c r="B160" s="125"/>
      <c r="D160" s="126" t="s">
        <v>74</v>
      </c>
      <c r="E160" s="135" t="s">
        <v>226</v>
      </c>
      <c r="F160" s="135" t="s">
        <v>313</v>
      </c>
      <c r="I160" s="128"/>
      <c r="J160" s="136">
        <f>BK160</f>
        <v>0</v>
      </c>
      <c r="L160" s="125"/>
      <c r="M160" s="130"/>
      <c r="P160" s="131">
        <f>SUM(P161:P172)</f>
        <v>0</v>
      </c>
      <c r="R160" s="131">
        <f>SUM(R161:R172)</f>
        <v>6.2126994999999997E-2</v>
      </c>
      <c r="T160" s="132">
        <f>SUM(T161:T172)</f>
        <v>13.746870000000001</v>
      </c>
      <c r="AR160" s="126" t="s">
        <v>19</v>
      </c>
      <c r="AT160" s="133" t="s">
        <v>74</v>
      </c>
      <c r="AU160" s="133" t="s">
        <v>19</v>
      </c>
      <c r="AY160" s="126" t="s">
        <v>171</v>
      </c>
      <c r="BK160" s="134">
        <f>SUM(BK161:BK172)</f>
        <v>0</v>
      </c>
    </row>
    <row r="161" spans="2:65" s="1" customFormat="1" ht="24.2" customHeight="1" x14ac:dyDescent="0.2">
      <c r="B161" s="32"/>
      <c r="C161" s="137" t="s">
        <v>214</v>
      </c>
      <c r="D161" s="137" t="s">
        <v>174</v>
      </c>
      <c r="E161" s="138" t="s">
        <v>463</v>
      </c>
      <c r="F161" s="139" t="s">
        <v>464</v>
      </c>
      <c r="G161" s="140" t="s">
        <v>177</v>
      </c>
      <c r="H161" s="141">
        <v>1775.057</v>
      </c>
      <c r="I161" s="142"/>
      <c r="J161" s="143">
        <f>ROUND(I161*H161,1)</f>
        <v>0</v>
      </c>
      <c r="K161" s="139" t="s">
        <v>178</v>
      </c>
      <c r="L161" s="32"/>
      <c r="M161" s="144" t="s">
        <v>1</v>
      </c>
      <c r="N161" s="145" t="s">
        <v>40</v>
      </c>
      <c r="P161" s="146">
        <f>O161*H161</f>
        <v>0</v>
      </c>
      <c r="Q161" s="146">
        <v>3.4999999999999997E-5</v>
      </c>
      <c r="R161" s="146">
        <f>Q161*H161</f>
        <v>6.2126994999999997E-2</v>
      </c>
      <c r="S161" s="146">
        <v>0</v>
      </c>
      <c r="T161" s="147">
        <f>S161*H161</f>
        <v>0</v>
      </c>
      <c r="AR161" s="148" t="s">
        <v>111</v>
      </c>
      <c r="AT161" s="148" t="s">
        <v>174</v>
      </c>
      <c r="AU161" s="148" t="s">
        <v>82</v>
      </c>
      <c r="AY161" s="17" t="s">
        <v>171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19</v>
      </c>
      <c r="BK161" s="149">
        <f>ROUND(I161*H161,1)</f>
        <v>0</v>
      </c>
      <c r="BL161" s="17" t="s">
        <v>111</v>
      </c>
      <c r="BM161" s="148" t="s">
        <v>465</v>
      </c>
    </row>
    <row r="162" spans="2:65" s="1" customFormat="1" ht="19.5" x14ac:dyDescent="0.2">
      <c r="B162" s="32"/>
      <c r="D162" s="150" t="s">
        <v>180</v>
      </c>
      <c r="F162" s="151" t="s">
        <v>466</v>
      </c>
      <c r="I162" s="152"/>
      <c r="L162" s="32"/>
      <c r="M162" s="153"/>
      <c r="T162" s="56"/>
      <c r="AT162" s="17" t="s">
        <v>180</v>
      </c>
      <c r="AU162" s="17" t="s">
        <v>82</v>
      </c>
    </row>
    <row r="163" spans="2:65" s="12" customFormat="1" x14ac:dyDescent="0.2">
      <c r="B163" s="154"/>
      <c r="D163" s="150" t="s">
        <v>182</v>
      </c>
      <c r="E163" s="155" t="s">
        <v>1</v>
      </c>
      <c r="F163" s="156" t="s">
        <v>462</v>
      </c>
      <c r="H163" s="157">
        <v>1331.2929999999999</v>
      </c>
      <c r="I163" s="158"/>
      <c r="L163" s="154"/>
      <c r="M163" s="159"/>
      <c r="T163" s="160"/>
      <c r="AT163" s="155" t="s">
        <v>182</v>
      </c>
      <c r="AU163" s="155" t="s">
        <v>82</v>
      </c>
      <c r="AV163" s="12" t="s">
        <v>82</v>
      </c>
      <c r="AW163" s="12" t="s">
        <v>31</v>
      </c>
      <c r="AX163" s="12" t="s">
        <v>75</v>
      </c>
      <c r="AY163" s="155" t="s">
        <v>171</v>
      </c>
    </row>
    <row r="164" spans="2:65" s="12" customFormat="1" ht="22.5" x14ac:dyDescent="0.2">
      <c r="B164" s="154"/>
      <c r="D164" s="150" t="s">
        <v>182</v>
      </c>
      <c r="E164" s="155" t="s">
        <v>1</v>
      </c>
      <c r="F164" s="156" t="s">
        <v>467</v>
      </c>
      <c r="H164" s="157">
        <v>443.76400000000001</v>
      </c>
      <c r="I164" s="158"/>
      <c r="L164" s="154"/>
      <c r="M164" s="159"/>
      <c r="T164" s="160"/>
      <c r="AT164" s="155" t="s">
        <v>182</v>
      </c>
      <c r="AU164" s="155" t="s">
        <v>82</v>
      </c>
      <c r="AV164" s="12" t="s">
        <v>82</v>
      </c>
      <c r="AW164" s="12" t="s">
        <v>31</v>
      </c>
      <c r="AX164" s="12" t="s">
        <v>75</v>
      </c>
      <c r="AY164" s="155" t="s">
        <v>171</v>
      </c>
    </row>
    <row r="165" spans="2:65" s="13" customFormat="1" x14ac:dyDescent="0.2">
      <c r="B165" s="161"/>
      <c r="D165" s="150" t="s">
        <v>182</v>
      </c>
      <c r="E165" s="162" t="s">
        <v>1</v>
      </c>
      <c r="F165" s="163" t="s">
        <v>183</v>
      </c>
      <c r="H165" s="164">
        <v>1775.057</v>
      </c>
      <c r="I165" s="165"/>
      <c r="L165" s="161"/>
      <c r="M165" s="166"/>
      <c r="T165" s="167"/>
      <c r="AT165" s="162" t="s">
        <v>182</v>
      </c>
      <c r="AU165" s="162" t="s">
        <v>82</v>
      </c>
      <c r="AV165" s="13" t="s">
        <v>107</v>
      </c>
      <c r="AW165" s="13" t="s">
        <v>31</v>
      </c>
      <c r="AX165" s="13" t="s">
        <v>19</v>
      </c>
      <c r="AY165" s="162" t="s">
        <v>171</v>
      </c>
    </row>
    <row r="166" spans="2:65" s="1" customFormat="1" ht="16.5" customHeight="1" x14ac:dyDescent="0.2">
      <c r="B166" s="32"/>
      <c r="C166" s="137" t="s">
        <v>196</v>
      </c>
      <c r="D166" s="137" t="s">
        <v>174</v>
      </c>
      <c r="E166" s="138" t="s">
        <v>468</v>
      </c>
      <c r="F166" s="139" t="s">
        <v>469</v>
      </c>
      <c r="G166" s="140" t="s">
        <v>177</v>
      </c>
      <c r="H166" s="141">
        <v>1206.6400000000001</v>
      </c>
      <c r="I166" s="142"/>
      <c r="J166" s="143">
        <f>ROUND(I166*H166,1)</f>
        <v>0</v>
      </c>
      <c r="K166" s="139" t="s">
        <v>178</v>
      </c>
      <c r="L166" s="32"/>
      <c r="M166" s="144" t="s">
        <v>1</v>
      </c>
      <c r="N166" s="145" t="s">
        <v>40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111</v>
      </c>
      <c r="AT166" s="148" t="s">
        <v>174</v>
      </c>
      <c r="AU166" s="148" t="s">
        <v>82</v>
      </c>
      <c r="AY166" s="17" t="s">
        <v>171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19</v>
      </c>
      <c r="BK166" s="149">
        <f>ROUND(I166*H166,1)</f>
        <v>0</v>
      </c>
      <c r="BL166" s="17" t="s">
        <v>111</v>
      </c>
      <c r="BM166" s="148" t="s">
        <v>470</v>
      </c>
    </row>
    <row r="167" spans="2:65" s="1" customFormat="1" ht="19.5" x14ac:dyDescent="0.2">
      <c r="B167" s="32"/>
      <c r="D167" s="150" t="s">
        <v>180</v>
      </c>
      <c r="F167" s="151" t="s">
        <v>471</v>
      </c>
      <c r="I167" s="152"/>
      <c r="L167" s="32"/>
      <c r="M167" s="153"/>
      <c r="T167" s="56"/>
      <c r="AT167" s="17" t="s">
        <v>180</v>
      </c>
      <c r="AU167" s="17" t="s">
        <v>82</v>
      </c>
    </row>
    <row r="168" spans="2:65" s="12" customFormat="1" x14ac:dyDescent="0.2">
      <c r="B168" s="154"/>
      <c r="D168" s="150" t="s">
        <v>182</v>
      </c>
      <c r="E168" s="155" t="s">
        <v>1</v>
      </c>
      <c r="F168" s="156" t="s">
        <v>472</v>
      </c>
      <c r="H168" s="157">
        <v>1206.6400000000001</v>
      </c>
      <c r="I168" s="158"/>
      <c r="L168" s="154"/>
      <c r="M168" s="159"/>
      <c r="T168" s="160"/>
      <c r="AT168" s="155" t="s">
        <v>182</v>
      </c>
      <c r="AU168" s="155" t="s">
        <v>82</v>
      </c>
      <c r="AV168" s="12" t="s">
        <v>82</v>
      </c>
      <c r="AW168" s="12" t="s">
        <v>31</v>
      </c>
      <c r="AX168" s="12" t="s">
        <v>19</v>
      </c>
      <c r="AY168" s="155" t="s">
        <v>171</v>
      </c>
    </row>
    <row r="169" spans="2:65" s="1" customFormat="1" ht="37.9" customHeight="1" x14ac:dyDescent="0.2">
      <c r="B169" s="32"/>
      <c r="C169" s="137" t="s">
        <v>226</v>
      </c>
      <c r="D169" s="137" t="s">
        <v>174</v>
      </c>
      <c r="E169" s="138" t="s">
        <v>473</v>
      </c>
      <c r="F169" s="139" t="s">
        <v>474</v>
      </c>
      <c r="G169" s="140" t="s">
        <v>177</v>
      </c>
      <c r="H169" s="141">
        <v>298.84500000000003</v>
      </c>
      <c r="I169" s="142"/>
      <c r="J169" s="143">
        <f>ROUND(I169*H169,1)</f>
        <v>0</v>
      </c>
      <c r="K169" s="139" t="s">
        <v>178</v>
      </c>
      <c r="L169" s="32"/>
      <c r="M169" s="144" t="s">
        <v>1</v>
      </c>
      <c r="N169" s="145" t="s">
        <v>40</v>
      </c>
      <c r="P169" s="146">
        <f>O169*H169</f>
        <v>0</v>
      </c>
      <c r="Q169" s="146">
        <v>0</v>
      </c>
      <c r="R169" s="146">
        <f>Q169*H169</f>
        <v>0</v>
      </c>
      <c r="S169" s="146">
        <v>4.5999999999999999E-2</v>
      </c>
      <c r="T169" s="147">
        <f>S169*H169</f>
        <v>13.746870000000001</v>
      </c>
      <c r="AR169" s="148" t="s">
        <v>111</v>
      </c>
      <c r="AT169" s="148" t="s">
        <v>174</v>
      </c>
      <c r="AU169" s="148" t="s">
        <v>82</v>
      </c>
      <c r="AY169" s="17" t="s">
        <v>171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19</v>
      </c>
      <c r="BK169" s="149">
        <f>ROUND(I169*H169,1)</f>
        <v>0</v>
      </c>
      <c r="BL169" s="17" t="s">
        <v>111</v>
      </c>
      <c r="BM169" s="148" t="s">
        <v>475</v>
      </c>
    </row>
    <row r="170" spans="2:65" s="1" customFormat="1" ht="29.25" x14ac:dyDescent="0.2">
      <c r="B170" s="32"/>
      <c r="D170" s="150" t="s">
        <v>180</v>
      </c>
      <c r="F170" s="151" t="s">
        <v>476</v>
      </c>
      <c r="I170" s="152"/>
      <c r="L170" s="32"/>
      <c r="M170" s="153"/>
      <c r="T170" s="56"/>
      <c r="AT170" s="17" t="s">
        <v>180</v>
      </c>
      <c r="AU170" s="17" t="s">
        <v>82</v>
      </c>
    </row>
    <row r="171" spans="2:65" s="12" customFormat="1" x14ac:dyDescent="0.2">
      <c r="B171" s="154"/>
      <c r="D171" s="150" t="s">
        <v>182</v>
      </c>
      <c r="E171" s="155" t="s">
        <v>1</v>
      </c>
      <c r="F171" s="156" t="s">
        <v>419</v>
      </c>
      <c r="H171" s="157">
        <v>298.84500000000003</v>
      </c>
      <c r="I171" s="158"/>
      <c r="L171" s="154"/>
      <c r="M171" s="159"/>
      <c r="T171" s="160"/>
      <c r="AT171" s="155" t="s">
        <v>182</v>
      </c>
      <c r="AU171" s="155" t="s">
        <v>82</v>
      </c>
      <c r="AV171" s="12" t="s">
        <v>82</v>
      </c>
      <c r="AW171" s="12" t="s">
        <v>31</v>
      </c>
      <c r="AX171" s="12" t="s">
        <v>75</v>
      </c>
      <c r="AY171" s="155" t="s">
        <v>171</v>
      </c>
    </row>
    <row r="172" spans="2:65" s="13" customFormat="1" x14ac:dyDescent="0.2">
      <c r="B172" s="161"/>
      <c r="D172" s="150" t="s">
        <v>182</v>
      </c>
      <c r="E172" s="162" t="s">
        <v>1</v>
      </c>
      <c r="F172" s="163" t="s">
        <v>183</v>
      </c>
      <c r="H172" s="164">
        <v>298.84500000000003</v>
      </c>
      <c r="I172" s="165"/>
      <c r="L172" s="161"/>
      <c r="M172" s="166"/>
      <c r="T172" s="167"/>
      <c r="AT172" s="162" t="s">
        <v>182</v>
      </c>
      <c r="AU172" s="162" t="s">
        <v>82</v>
      </c>
      <c r="AV172" s="13" t="s">
        <v>107</v>
      </c>
      <c r="AW172" s="13" t="s">
        <v>31</v>
      </c>
      <c r="AX172" s="13" t="s">
        <v>19</v>
      </c>
      <c r="AY172" s="162" t="s">
        <v>171</v>
      </c>
    </row>
    <row r="173" spans="2:65" s="11" customFormat="1" ht="22.9" customHeight="1" x14ac:dyDescent="0.2">
      <c r="B173" s="125"/>
      <c r="D173" s="126" t="s">
        <v>74</v>
      </c>
      <c r="E173" s="135" t="s">
        <v>319</v>
      </c>
      <c r="F173" s="135" t="s">
        <v>320</v>
      </c>
      <c r="I173" s="128"/>
      <c r="J173" s="136">
        <f>BK173</f>
        <v>0</v>
      </c>
      <c r="L173" s="125"/>
      <c r="M173" s="130"/>
      <c r="P173" s="131">
        <f>SUM(P174:P184)</f>
        <v>0</v>
      </c>
      <c r="R173" s="131">
        <f>SUM(R174:R184)</f>
        <v>0</v>
      </c>
      <c r="T173" s="132">
        <f>SUM(T174:T184)</f>
        <v>0</v>
      </c>
      <c r="AR173" s="126" t="s">
        <v>19</v>
      </c>
      <c r="AT173" s="133" t="s">
        <v>74</v>
      </c>
      <c r="AU173" s="133" t="s">
        <v>19</v>
      </c>
      <c r="AY173" s="126" t="s">
        <v>171</v>
      </c>
      <c r="BK173" s="134">
        <f>SUM(BK174:BK184)</f>
        <v>0</v>
      </c>
    </row>
    <row r="174" spans="2:65" s="1" customFormat="1" ht="33" customHeight="1" x14ac:dyDescent="0.2">
      <c r="B174" s="32"/>
      <c r="C174" s="137" t="s">
        <v>231</v>
      </c>
      <c r="D174" s="137" t="s">
        <v>174</v>
      </c>
      <c r="E174" s="138" t="s">
        <v>477</v>
      </c>
      <c r="F174" s="139" t="s">
        <v>478</v>
      </c>
      <c r="G174" s="140" t="s">
        <v>324</v>
      </c>
      <c r="H174" s="141">
        <v>18.905999999999999</v>
      </c>
      <c r="I174" s="142"/>
      <c r="J174" s="143">
        <f>ROUND(I174*H174,1)</f>
        <v>0</v>
      </c>
      <c r="K174" s="139" t="s">
        <v>178</v>
      </c>
      <c r="L174" s="32"/>
      <c r="M174" s="144" t="s">
        <v>1</v>
      </c>
      <c r="N174" s="145" t="s">
        <v>40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111</v>
      </c>
      <c r="AT174" s="148" t="s">
        <v>174</v>
      </c>
      <c r="AU174" s="148" t="s">
        <v>82</v>
      </c>
      <c r="AY174" s="17" t="s">
        <v>171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19</v>
      </c>
      <c r="BK174" s="149">
        <f>ROUND(I174*H174,1)</f>
        <v>0</v>
      </c>
      <c r="BL174" s="17" t="s">
        <v>111</v>
      </c>
      <c r="BM174" s="148" t="s">
        <v>479</v>
      </c>
    </row>
    <row r="175" spans="2:65" s="1" customFormat="1" ht="29.25" x14ac:dyDescent="0.2">
      <c r="B175" s="32"/>
      <c r="D175" s="150" t="s">
        <v>180</v>
      </c>
      <c r="F175" s="151" t="s">
        <v>480</v>
      </c>
      <c r="I175" s="152"/>
      <c r="L175" s="32"/>
      <c r="M175" s="153"/>
      <c r="T175" s="56"/>
      <c r="AT175" s="17" t="s">
        <v>180</v>
      </c>
      <c r="AU175" s="17" t="s">
        <v>82</v>
      </c>
    </row>
    <row r="176" spans="2:65" s="1" customFormat="1" ht="24.2" customHeight="1" x14ac:dyDescent="0.2">
      <c r="B176" s="32"/>
      <c r="C176" s="137" t="s">
        <v>235</v>
      </c>
      <c r="D176" s="137" t="s">
        <v>174</v>
      </c>
      <c r="E176" s="138" t="s">
        <v>327</v>
      </c>
      <c r="F176" s="139" t="s">
        <v>328</v>
      </c>
      <c r="G176" s="140" t="s">
        <v>324</v>
      </c>
      <c r="H176" s="141">
        <v>18.905999999999999</v>
      </c>
      <c r="I176" s="142"/>
      <c r="J176" s="143">
        <f>ROUND(I176*H176,1)</f>
        <v>0</v>
      </c>
      <c r="K176" s="139" t="s">
        <v>178</v>
      </c>
      <c r="L176" s="32"/>
      <c r="M176" s="144" t="s">
        <v>1</v>
      </c>
      <c r="N176" s="145" t="s">
        <v>40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111</v>
      </c>
      <c r="AT176" s="148" t="s">
        <v>174</v>
      </c>
      <c r="AU176" s="148" t="s">
        <v>82</v>
      </c>
      <c r="AY176" s="17" t="s">
        <v>171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19</v>
      </c>
      <c r="BK176" s="149">
        <f>ROUND(I176*H176,1)</f>
        <v>0</v>
      </c>
      <c r="BL176" s="17" t="s">
        <v>111</v>
      </c>
      <c r="BM176" s="148" t="s">
        <v>481</v>
      </c>
    </row>
    <row r="177" spans="2:65" s="1" customFormat="1" ht="19.5" x14ac:dyDescent="0.2">
      <c r="B177" s="32"/>
      <c r="D177" s="150" t="s">
        <v>180</v>
      </c>
      <c r="F177" s="151" t="s">
        <v>330</v>
      </c>
      <c r="I177" s="152"/>
      <c r="L177" s="32"/>
      <c r="M177" s="153"/>
      <c r="T177" s="56"/>
      <c r="AT177" s="17" t="s">
        <v>180</v>
      </c>
      <c r="AU177" s="17" t="s">
        <v>82</v>
      </c>
    </row>
    <row r="178" spans="2:65" s="1" customFormat="1" ht="24.2" customHeight="1" x14ac:dyDescent="0.2">
      <c r="B178" s="32"/>
      <c r="C178" s="137" t="s">
        <v>251</v>
      </c>
      <c r="D178" s="137" t="s">
        <v>174</v>
      </c>
      <c r="E178" s="138" t="s">
        <v>332</v>
      </c>
      <c r="F178" s="139" t="s">
        <v>333</v>
      </c>
      <c r="G178" s="140" t="s">
        <v>324</v>
      </c>
      <c r="H178" s="141">
        <v>378.12</v>
      </c>
      <c r="I178" s="142"/>
      <c r="J178" s="143">
        <f>ROUND(I178*H178,1)</f>
        <v>0</v>
      </c>
      <c r="K178" s="139" t="s">
        <v>178</v>
      </c>
      <c r="L178" s="32"/>
      <c r="M178" s="144" t="s">
        <v>1</v>
      </c>
      <c r="N178" s="145" t="s">
        <v>40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111</v>
      </c>
      <c r="AT178" s="148" t="s">
        <v>174</v>
      </c>
      <c r="AU178" s="148" t="s">
        <v>82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19</v>
      </c>
      <c r="BK178" s="149">
        <f>ROUND(I178*H178,1)</f>
        <v>0</v>
      </c>
      <c r="BL178" s="17" t="s">
        <v>111</v>
      </c>
      <c r="BM178" s="148" t="s">
        <v>482</v>
      </c>
    </row>
    <row r="179" spans="2:65" s="1" customFormat="1" ht="29.25" x14ac:dyDescent="0.2">
      <c r="B179" s="32"/>
      <c r="D179" s="150" t="s">
        <v>180</v>
      </c>
      <c r="F179" s="151" t="s">
        <v>335</v>
      </c>
      <c r="I179" s="152"/>
      <c r="L179" s="32"/>
      <c r="M179" s="153"/>
      <c r="T179" s="56"/>
      <c r="AT179" s="17" t="s">
        <v>180</v>
      </c>
      <c r="AU179" s="17" t="s">
        <v>82</v>
      </c>
    </row>
    <row r="180" spans="2:65" s="12" customFormat="1" x14ac:dyDescent="0.2">
      <c r="B180" s="154"/>
      <c r="D180" s="150" t="s">
        <v>182</v>
      </c>
      <c r="F180" s="156" t="s">
        <v>483</v>
      </c>
      <c r="H180" s="157">
        <v>378.12</v>
      </c>
      <c r="I180" s="158"/>
      <c r="L180" s="154"/>
      <c r="M180" s="159"/>
      <c r="T180" s="160"/>
      <c r="AT180" s="155" t="s">
        <v>182</v>
      </c>
      <c r="AU180" s="155" t="s">
        <v>82</v>
      </c>
      <c r="AV180" s="12" t="s">
        <v>82</v>
      </c>
      <c r="AW180" s="12" t="s">
        <v>4</v>
      </c>
      <c r="AX180" s="12" t="s">
        <v>19</v>
      </c>
      <c r="AY180" s="155" t="s">
        <v>171</v>
      </c>
    </row>
    <row r="181" spans="2:65" s="1" customFormat="1" ht="33" customHeight="1" x14ac:dyDescent="0.2">
      <c r="B181" s="32"/>
      <c r="C181" s="137" t="s">
        <v>257</v>
      </c>
      <c r="D181" s="137" t="s">
        <v>174</v>
      </c>
      <c r="E181" s="138" t="s">
        <v>484</v>
      </c>
      <c r="F181" s="139" t="s">
        <v>485</v>
      </c>
      <c r="G181" s="140" t="s">
        <v>324</v>
      </c>
      <c r="H181" s="141">
        <v>3.585</v>
      </c>
      <c r="I181" s="142"/>
      <c r="J181" s="143">
        <f>ROUND(I181*H181,1)</f>
        <v>0</v>
      </c>
      <c r="K181" s="139" t="s">
        <v>178</v>
      </c>
      <c r="L181" s="32"/>
      <c r="M181" s="144" t="s">
        <v>1</v>
      </c>
      <c r="N181" s="145" t="s">
        <v>40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111</v>
      </c>
      <c r="AT181" s="148" t="s">
        <v>174</v>
      </c>
      <c r="AU181" s="148" t="s">
        <v>82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19</v>
      </c>
      <c r="BK181" s="149">
        <f>ROUND(I181*H181,1)</f>
        <v>0</v>
      </c>
      <c r="BL181" s="17" t="s">
        <v>111</v>
      </c>
      <c r="BM181" s="148" t="s">
        <v>486</v>
      </c>
    </row>
    <row r="182" spans="2:65" s="1" customFormat="1" ht="19.5" x14ac:dyDescent="0.2">
      <c r="B182" s="32"/>
      <c r="D182" s="150" t="s">
        <v>180</v>
      </c>
      <c r="F182" s="151" t="s">
        <v>487</v>
      </c>
      <c r="I182" s="152"/>
      <c r="L182" s="32"/>
      <c r="M182" s="153"/>
      <c r="T182" s="56"/>
      <c r="AT182" s="17" t="s">
        <v>180</v>
      </c>
      <c r="AU182" s="17" t="s">
        <v>82</v>
      </c>
    </row>
    <row r="183" spans="2:65" s="1" customFormat="1" ht="44.25" customHeight="1" x14ac:dyDescent="0.2">
      <c r="B183" s="32"/>
      <c r="C183" s="137" t="s">
        <v>262</v>
      </c>
      <c r="D183" s="137" t="s">
        <v>174</v>
      </c>
      <c r="E183" s="138" t="s">
        <v>488</v>
      </c>
      <c r="F183" s="139" t="s">
        <v>489</v>
      </c>
      <c r="G183" s="140" t="s">
        <v>324</v>
      </c>
      <c r="H183" s="141">
        <v>17.716999999999999</v>
      </c>
      <c r="I183" s="142"/>
      <c r="J183" s="143">
        <f>ROUND(I183*H183,1)</f>
        <v>0</v>
      </c>
      <c r="K183" s="139" t="s">
        <v>178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111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111</v>
      </c>
      <c r="BM183" s="148" t="s">
        <v>490</v>
      </c>
    </row>
    <row r="184" spans="2:65" s="1" customFormat="1" ht="39" x14ac:dyDescent="0.2">
      <c r="B184" s="32"/>
      <c r="D184" s="150" t="s">
        <v>180</v>
      </c>
      <c r="F184" s="151" t="s">
        <v>491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1" customFormat="1" ht="22.9" customHeight="1" x14ac:dyDescent="0.2">
      <c r="B185" s="125"/>
      <c r="D185" s="126" t="s">
        <v>74</v>
      </c>
      <c r="E185" s="135" t="s">
        <v>342</v>
      </c>
      <c r="F185" s="135" t="s">
        <v>343</v>
      </c>
      <c r="I185" s="128"/>
      <c r="J185" s="136">
        <f>BK185</f>
        <v>0</v>
      </c>
      <c r="L185" s="125"/>
      <c r="M185" s="130"/>
      <c r="P185" s="131">
        <f>SUM(P186:P187)</f>
        <v>0</v>
      </c>
      <c r="R185" s="131">
        <f>SUM(R186:R187)</f>
        <v>0</v>
      </c>
      <c r="T185" s="132">
        <f>SUM(T186:T187)</f>
        <v>0</v>
      </c>
      <c r="AR185" s="126" t="s">
        <v>19</v>
      </c>
      <c r="AT185" s="133" t="s">
        <v>74</v>
      </c>
      <c r="AU185" s="133" t="s">
        <v>19</v>
      </c>
      <c r="AY185" s="126" t="s">
        <v>171</v>
      </c>
      <c r="BK185" s="134">
        <f>SUM(BK186:BK187)</f>
        <v>0</v>
      </c>
    </row>
    <row r="186" spans="2:65" s="1" customFormat="1" ht="24.2" customHeight="1" x14ac:dyDescent="0.2">
      <c r="B186" s="32"/>
      <c r="C186" s="137" t="s">
        <v>8</v>
      </c>
      <c r="D186" s="137" t="s">
        <v>174</v>
      </c>
      <c r="E186" s="138" t="s">
        <v>492</v>
      </c>
      <c r="F186" s="139" t="s">
        <v>493</v>
      </c>
      <c r="G186" s="140" t="s">
        <v>324</v>
      </c>
      <c r="H186" s="141">
        <v>13.981999999999999</v>
      </c>
      <c r="I186" s="142"/>
      <c r="J186" s="143">
        <f>ROUND(I186*H186,1)</f>
        <v>0</v>
      </c>
      <c r="K186" s="139" t="s">
        <v>178</v>
      </c>
      <c r="L186" s="32"/>
      <c r="M186" s="144" t="s">
        <v>1</v>
      </c>
      <c r="N186" s="145" t="s">
        <v>40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111</v>
      </c>
      <c r="AT186" s="148" t="s">
        <v>174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111</v>
      </c>
      <c r="BM186" s="148" t="s">
        <v>494</v>
      </c>
    </row>
    <row r="187" spans="2:65" s="1" customFormat="1" ht="39" x14ac:dyDescent="0.2">
      <c r="B187" s="32"/>
      <c r="D187" s="150" t="s">
        <v>180</v>
      </c>
      <c r="F187" s="151" t="s">
        <v>495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1" customFormat="1" ht="25.9" customHeight="1" x14ac:dyDescent="0.2">
      <c r="B188" s="125"/>
      <c r="D188" s="126" t="s">
        <v>74</v>
      </c>
      <c r="E188" s="127" t="s">
        <v>349</v>
      </c>
      <c r="F188" s="127" t="s">
        <v>350</v>
      </c>
      <c r="I188" s="128"/>
      <c r="J188" s="129">
        <f>BK188</f>
        <v>0</v>
      </c>
      <c r="L188" s="125"/>
      <c r="M188" s="130"/>
      <c r="P188" s="131">
        <f>P189+P208+P217+P242+P251+P284</f>
        <v>0</v>
      </c>
      <c r="R188" s="131">
        <f>R189+R208+R217+R242+R251+R284</f>
        <v>53.994598980959999</v>
      </c>
      <c r="T188" s="132">
        <f>T189+T208+T217+T242+T251+T284</f>
        <v>4.8925699999999992</v>
      </c>
      <c r="AR188" s="126" t="s">
        <v>82</v>
      </c>
      <c r="AT188" s="133" t="s">
        <v>74</v>
      </c>
      <c r="AU188" s="133" t="s">
        <v>75</v>
      </c>
      <c r="AY188" s="126" t="s">
        <v>171</v>
      </c>
      <c r="BK188" s="134">
        <f>BK189+BK208+BK217+BK242+BK251+BK284</f>
        <v>0</v>
      </c>
    </row>
    <row r="189" spans="2:65" s="11" customFormat="1" ht="22.9" customHeight="1" x14ac:dyDescent="0.2">
      <c r="B189" s="125"/>
      <c r="D189" s="126" t="s">
        <v>74</v>
      </c>
      <c r="E189" s="135" t="s">
        <v>496</v>
      </c>
      <c r="F189" s="135" t="s">
        <v>497</v>
      </c>
      <c r="I189" s="128"/>
      <c r="J189" s="136">
        <f>BK189</f>
        <v>0</v>
      </c>
      <c r="L189" s="125"/>
      <c r="M189" s="130"/>
      <c r="P189" s="131">
        <f>SUM(P190:P207)</f>
        <v>0</v>
      </c>
      <c r="R189" s="131">
        <f>SUM(R190:R207)</f>
        <v>19.775799141600004</v>
      </c>
      <c r="T189" s="132">
        <f>SUM(T190:T207)</f>
        <v>0</v>
      </c>
      <c r="AR189" s="126" t="s">
        <v>82</v>
      </c>
      <c r="AT189" s="133" t="s">
        <v>74</v>
      </c>
      <c r="AU189" s="133" t="s">
        <v>19</v>
      </c>
      <c r="AY189" s="126" t="s">
        <v>171</v>
      </c>
      <c r="BK189" s="134">
        <f>SUM(BK190:BK207)</f>
        <v>0</v>
      </c>
    </row>
    <row r="190" spans="2:65" s="1" customFormat="1" ht="16.5" customHeight="1" x14ac:dyDescent="0.2">
      <c r="B190" s="32"/>
      <c r="C190" s="137" t="s">
        <v>271</v>
      </c>
      <c r="D190" s="137" t="s">
        <v>174</v>
      </c>
      <c r="E190" s="138" t="s">
        <v>498</v>
      </c>
      <c r="F190" s="139" t="s">
        <v>499</v>
      </c>
      <c r="G190" s="140" t="s">
        <v>177</v>
      </c>
      <c r="H190" s="141">
        <v>1206.6400000000001</v>
      </c>
      <c r="I190" s="142"/>
      <c r="J190" s="143">
        <f>ROUND(I190*H190,1)</f>
        <v>0</v>
      </c>
      <c r="K190" s="139" t="s">
        <v>178</v>
      </c>
      <c r="L190" s="32"/>
      <c r="M190" s="144" t="s">
        <v>1</v>
      </c>
      <c r="N190" s="145" t="s">
        <v>40</v>
      </c>
      <c r="P190" s="146">
        <f>O190*H190</f>
        <v>0</v>
      </c>
      <c r="Q190" s="146">
        <v>8.1300000000000003E-4</v>
      </c>
      <c r="R190" s="146">
        <f>Q190*H190</f>
        <v>0.98099832000000009</v>
      </c>
      <c r="S190" s="146">
        <v>0</v>
      </c>
      <c r="T190" s="147">
        <f>S190*H190</f>
        <v>0</v>
      </c>
      <c r="AR190" s="148" t="s">
        <v>271</v>
      </c>
      <c r="AT190" s="148" t="s">
        <v>174</v>
      </c>
      <c r="AU190" s="148" t="s">
        <v>82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19</v>
      </c>
      <c r="BK190" s="149">
        <f>ROUND(I190*H190,1)</f>
        <v>0</v>
      </c>
      <c r="BL190" s="17" t="s">
        <v>271</v>
      </c>
      <c r="BM190" s="148" t="s">
        <v>500</v>
      </c>
    </row>
    <row r="191" spans="2:65" s="1" customFormat="1" x14ac:dyDescent="0.2">
      <c r="B191" s="32"/>
      <c r="D191" s="150" t="s">
        <v>180</v>
      </c>
      <c r="F191" s="151" t="s">
        <v>501</v>
      </c>
      <c r="I191" s="152"/>
      <c r="L191" s="32"/>
      <c r="M191" s="153"/>
      <c r="T191" s="56"/>
      <c r="AT191" s="17" t="s">
        <v>180</v>
      </c>
      <c r="AU191" s="17" t="s">
        <v>82</v>
      </c>
    </row>
    <row r="192" spans="2:65" s="12" customFormat="1" x14ac:dyDescent="0.2">
      <c r="B192" s="154"/>
      <c r="D192" s="150" t="s">
        <v>182</v>
      </c>
      <c r="E192" s="155" t="s">
        <v>1</v>
      </c>
      <c r="F192" s="156" t="s">
        <v>472</v>
      </c>
      <c r="H192" s="157">
        <v>1206.6400000000001</v>
      </c>
      <c r="I192" s="158"/>
      <c r="L192" s="154"/>
      <c r="M192" s="159"/>
      <c r="T192" s="160"/>
      <c r="AT192" s="155" t="s">
        <v>182</v>
      </c>
      <c r="AU192" s="155" t="s">
        <v>82</v>
      </c>
      <c r="AV192" s="12" t="s">
        <v>82</v>
      </c>
      <c r="AW192" s="12" t="s">
        <v>31</v>
      </c>
      <c r="AX192" s="12" t="s">
        <v>19</v>
      </c>
      <c r="AY192" s="155" t="s">
        <v>171</v>
      </c>
    </row>
    <row r="193" spans="2:65" s="1" customFormat="1" ht="16.5" customHeight="1" x14ac:dyDescent="0.2">
      <c r="B193" s="32"/>
      <c r="C193" s="137" t="s">
        <v>276</v>
      </c>
      <c r="D193" s="137" t="s">
        <v>174</v>
      </c>
      <c r="E193" s="138" t="s">
        <v>502</v>
      </c>
      <c r="F193" s="139" t="s">
        <v>503</v>
      </c>
      <c r="G193" s="140" t="s">
        <v>177</v>
      </c>
      <c r="H193" s="141">
        <v>108.28</v>
      </c>
      <c r="I193" s="142"/>
      <c r="J193" s="143">
        <f>ROUND(I193*H193,1)</f>
        <v>0</v>
      </c>
      <c r="K193" s="139" t="s">
        <v>178</v>
      </c>
      <c r="L193" s="32"/>
      <c r="M193" s="144" t="s">
        <v>1</v>
      </c>
      <c r="N193" s="145" t="s">
        <v>40</v>
      </c>
      <c r="P193" s="146">
        <f>O193*H193</f>
        <v>0</v>
      </c>
      <c r="Q193" s="146">
        <v>8.1300000000000003E-4</v>
      </c>
      <c r="R193" s="146">
        <f>Q193*H193</f>
        <v>8.8031640000000008E-2</v>
      </c>
      <c r="S193" s="146">
        <v>0</v>
      </c>
      <c r="T193" s="147">
        <f>S193*H193</f>
        <v>0</v>
      </c>
      <c r="AR193" s="148" t="s">
        <v>271</v>
      </c>
      <c r="AT193" s="148" t="s">
        <v>174</v>
      </c>
      <c r="AU193" s="148" t="s">
        <v>82</v>
      </c>
      <c r="AY193" s="17" t="s">
        <v>171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19</v>
      </c>
      <c r="BK193" s="149">
        <f>ROUND(I193*H193,1)</f>
        <v>0</v>
      </c>
      <c r="BL193" s="17" t="s">
        <v>271</v>
      </c>
      <c r="BM193" s="148" t="s">
        <v>504</v>
      </c>
    </row>
    <row r="194" spans="2:65" s="1" customFormat="1" x14ac:dyDescent="0.2">
      <c r="B194" s="32"/>
      <c r="D194" s="150" t="s">
        <v>180</v>
      </c>
      <c r="F194" s="151" t="s">
        <v>505</v>
      </c>
      <c r="I194" s="152"/>
      <c r="L194" s="32"/>
      <c r="M194" s="153"/>
      <c r="T194" s="56"/>
      <c r="AT194" s="17" t="s">
        <v>180</v>
      </c>
      <c r="AU194" s="17" t="s">
        <v>82</v>
      </c>
    </row>
    <row r="195" spans="2:65" s="12" customFormat="1" ht="22.5" x14ac:dyDescent="0.2">
      <c r="B195" s="154"/>
      <c r="D195" s="150" t="s">
        <v>182</v>
      </c>
      <c r="E195" s="155" t="s">
        <v>1</v>
      </c>
      <c r="F195" s="156" t="s">
        <v>506</v>
      </c>
      <c r="H195" s="157">
        <v>108.28</v>
      </c>
      <c r="I195" s="158"/>
      <c r="L195" s="154"/>
      <c r="M195" s="159"/>
      <c r="T195" s="160"/>
      <c r="AT195" s="155" t="s">
        <v>182</v>
      </c>
      <c r="AU195" s="155" t="s">
        <v>82</v>
      </c>
      <c r="AV195" s="12" t="s">
        <v>82</v>
      </c>
      <c r="AW195" s="12" t="s">
        <v>31</v>
      </c>
      <c r="AX195" s="12" t="s">
        <v>75</v>
      </c>
      <c r="AY195" s="155" t="s">
        <v>171</v>
      </c>
    </row>
    <row r="196" spans="2:65" s="13" customFormat="1" x14ac:dyDescent="0.2">
      <c r="B196" s="161"/>
      <c r="D196" s="150" t="s">
        <v>182</v>
      </c>
      <c r="E196" s="162" t="s">
        <v>1</v>
      </c>
      <c r="F196" s="163" t="s">
        <v>183</v>
      </c>
      <c r="H196" s="164">
        <v>108.28</v>
      </c>
      <c r="I196" s="165"/>
      <c r="L196" s="161"/>
      <c r="M196" s="166"/>
      <c r="T196" s="167"/>
      <c r="AT196" s="162" t="s">
        <v>182</v>
      </c>
      <c r="AU196" s="162" t="s">
        <v>82</v>
      </c>
      <c r="AV196" s="13" t="s">
        <v>107</v>
      </c>
      <c r="AW196" s="13" t="s">
        <v>31</v>
      </c>
      <c r="AX196" s="13" t="s">
        <v>19</v>
      </c>
      <c r="AY196" s="162" t="s">
        <v>171</v>
      </c>
    </row>
    <row r="197" spans="2:65" s="1" customFormat="1" ht="21.75" customHeight="1" x14ac:dyDescent="0.2">
      <c r="B197" s="32"/>
      <c r="C197" s="137" t="s">
        <v>284</v>
      </c>
      <c r="D197" s="137" t="s">
        <v>174</v>
      </c>
      <c r="E197" s="138" t="s">
        <v>507</v>
      </c>
      <c r="F197" s="139" t="s">
        <v>508</v>
      </c>
      <c r="G197" s="140" t="s">
        <v>177</v>
      </c>
      <c r="H197" s="141">
        <v>1206.6400000000001</v>
      </c>
      <c r="I197" s="142"/>
      <c r="J197" s="143">
        <f>ROUND(I197*H197,1)</f>
        <v>0</v>
      </c>
      <c r="K197" s="139" t="s">
        <v>178</v>
      </c>
      <c r="L197" s="32"/>
      <c r="M197" s="144" t="s">
        <v>1</v>
      </c>
      <c r="N197" s="145" t="s">
        <v>40</v>
      </c>
      <c r="P197" s="146">
        <f>O197*H197</f>
        <v>0</v>
      </c>
      <c r="Q197" s="146">
        <v>1.58044E-3</v>
      </c>
      <c r="R197" s="146">
        <f>Q197*H197</f>
        <v>1.9070221216000001</v>
      </c>
      <c r="S197" s="146">
        <v>0</v>
      </c>
      <c r="T197" s="147">
        <f>S197*H197</f>
        <v>0</v>
      </c>
      <c r="AR197" s="148" t="s">
        <v>271</v>
      </c>
      <c r="AT197" s="148" t="s">
        <v>174</v>
      </c>
      <c r="AU197" s="148" t="s">
        <v>82</v>
      </c>
      <c r="AY197" s="17" t="s">
        <v>171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19</v>
      </c>
      <c r="BK197" s="149">
        <f>ROUND(I197*H197,1)</f>
        <v>0</v>
      </c>
      <c r="BL197" s="17" t="s">
        <v>271</v>
      </c>
      <c r="BM197" s="148" t="s">
        <v>509</v>
      </c>
    </row>
    <row r="198" spans="2:65" s="1" customFormat="1" ht="19.5" x14ac:dyDescent="0.2">
      <c r="B198" s="32"/>
      <c r="D198" s="150" t="s">
        <v>180</v>
      </c>
      <c r="F198" s="151" t="s">
        <v>510</v>
      </c>
      <c r="I198" s="152"/>
      <c r="L198" s="32"/>
      <c r="M198" s="153"/>
      <c r="T198" s="56"/>
      <c r="AT198" s="17" t="s">
        <v>180</v>
      </c>
      <c r="AU198" s="17" t="s">
        <v>82</v>
      </c>
    </row>
    <row r="199" spans="2:65" s="12" customFormat="1" x14ac:dyDescent="0.2">
      <c r="B199" s="154"/>
      <c r="D199" s="150" t="s">
        <v>182</v>
      </c>
      <c r="E199" s="155" t="s">
        <v>1</v>
      </c>
      <c r="F199" s="156" t="s">
        <v>472</v>
      </c>
      <c r="H199" s="157">
        <v>1206.6400000000001</v>
      </c>
      <c r="I199" s="158"/>
      <c r="L199" s="154"/>
      <c r="M199" s="159"/>
      <c r="T199" s="160"/>
      <c r="AT199" s="155" t="s">
        <v>182</v>
      </c>
      <c r="AU199" s="155" t="s">
        <v>82</v>
      </c>
      <c r="AV199" s="12" t="s">
        <v>82</v>
      </c>
      <c r="AW199" s="12" t="s">
        <v>31</v>
      </c>
      <c r="AX199" s="12" t="s">
        <v>19</v>
      </c>
      <c r="AY199" s="155" t="s">
        <v>171</v>
      </c>
    </row>
    <row r="200" spans="2:65" s="1" customFormat="1" ht="24.2" customHeight="1" x14ac:dyDescent="0.2">
      <c r="B200" s="32"/>
      <c r="C200" s="137" t="s">
        <v>314</v>
      </c>
      <c r="D200" s="137" t="s">
        <v>174</v>
      </c>
      <c r="E200" s="138" t="s">
        <v>511</v>
      </c>
      <c r="F200" s="139" t="s">
        <v>512</v>
      </c>
      <c r="G200" s="140" t="s">
        <v>177</v>
      </c>
      <c r="H200" s="141">
        <v>1206.6400000000001</v>
      </c>
      <c r="I200" s="142"/>
      <c r="J200" s="143">
        <f>ROUND(I200*H200,1)</f>
        <v>0</v>
      </c>
      <c r="K200" s="139" t="s">
        <v>178</v>
      </c>
      <c r="L200" s="32"/>
      <c r="M200" s="144" t="s">
        <v>1</v>
      </c>
      <c r="N200" s="145" t="s">
        <v>40</v>
      </c>
      <c r="P200" s="146">
        <f>O200*H200</f>
        <v>0</v>
      </c>
      <c r="Q200" s="146">
        <v>1.0584E-2</v>
      </c>
      <c r="R200" s="146">
        <f>Q200*H200</f>
        <v>12.771077760000001</v>
      </c>
      <c r="S200" s="146">
        <v>0</v>
      </c>
      <c r="T200" s="147">
        <f>S200*H200</f>
        <v>0</v>
      </c>
      <c r="AR200" s="148" t="s">
        <v>271</v>
      </c>
      <c r="AT200" s="148" t="s">
        <v>174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271</v>
      </c>
      <c r="BM200" s="148" t="s">
        <v>513</v>
      </c>
    </row>
    <row r="201" spans="2:65" s="1" customFormat="1" ht="19.5" x14ac:dyDescent="0.2">
      <c r="B201" s="32"/>
      <c r="D201" s="150" t="s">
        <v>180</v>
      </c>
      <c r="F201" s="151" t="s">
        <v>514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2" customFormat="1" x14ac:dyDescent="0.2">
      <c r="B202" s="154"/>
      <c r="D202" s="150" t="s">
        <v>182</v>
      </c>
      <c r="E202" s="155" t="s">
        <v>1</v>
      </c>
      <c r="F202" s="156" t="s">
        <v>472</v>
      </c>
      <c r="H202" s="157">
        <v>1206.6400000000001</v>
      </c>
      <c r="I202" s="158"/>
      <c r="L202" s="154"/>
      <c r="M202" s="159"/>
      <c r="T202" s="160"/>
      <c r="AT202" s="155" t="s">
        <v>182</v>
      </c>
      <c r="AU202" s="155" t="s">
        <v>82</v>
      </c>
      <c r="AV202" s="12" t="s">
        <v>82</v>
      </c>
      <c r="AW202" s="12" t="s">
        <v>31</v>
      </c>
      <c r="AX202" s="12" t="s">
        <v>19</v>
      </c>
      <c r="AY202" s="155" t="s">
        <v>171</v>
      </c>
    </row>
    <row r="203" spans="2:65" s="1" customFormat="1" ht="16.5" customHeight="1" x14ac:dyDescent="0.2">
      <c r="B203" s="32"/>
      <c r="C203" s="137" t="s">
        <v>321</v>
      </c>
      <c r="D203" s="137" t="s">
        <v>174</v>
      </c>
      <c r="E203" s="138" t="s">
        <v>515</v>
      </c>
      <c r="F203" s="139" t="s">
        <v>516</v>
      </c>
      <c r="G203" s="140" t="s">
        <v>177</v>
      </c>
      <c r="H203" s="141">
        <v>1206.6400000000001</v>
      </c>
      <c r="I203" s="142"/>
      <c r="J203" s="143">
        <f>ROUND(I203*H203,1)</f>
        <v>0</v>
      </c>
      <c r="K203" s="139" t="s">
        <v>178</v>
      </c>
      <c r="L203" s="32"/>
      <c r="M203" s="144" t="s">
        <v>1</v>
      </c>
      <c r="N203" s="145" t="s">
        <v>40</v>
      </c>
      <c r="P203" s="146">
        <f>O203*H203</f>
        <v>0</v>
      </c>
      <c r="Q203" s="146">
        <v>3.3387500000000001E-3</v>
      </c>
      <c r="R203" s="146">
        <f>Q203*H203</f>
        <v>4.0286693000000007</v>
      </c>
      <c r="S203" s="146">
        <v>0</v>
      </c>
      <c r="T203" s="147">
        <f>S203*H203</f>
        <v>0</v>
      </c>
      <c r="AR203" s="148" t="s">
        <v>271</v>
      </c>
      <c r="AT203" s="148" t="s">
        <v>174</v>
      </c>
      <c r="AU203" s="148" t="s">
        <v>82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19</v>
      </c>
      <c r="BK203" s="149">
        <f>ROUND(I203*H203,1)</f>
        <v>0</v>
      </c>
      <c r="BL203" s="17" t="s">
        <v>271</v>
      </c>
      <c r="BM203" s="148" t="s">
        <v>517</v>
      </c>
    </row>
    <row r="204" spans="2:65" s="1" customFormat="1" ht="19.5" x14ac:dyDescent="0.2">
      <c r="B204" s="32"/>
      <c r="D204" s="150" t="s">
        <v>180</v>
      </c>
      <c r="F204" s="151" t="s">
        <v>518</v>
      </c>
      <c r="I204" s="152"/>
      <c r="L204" s="32"/>
      <c r="M204" s="153"/>
      <c r="T204" s="56"/>
      <c r="AT204" s="17" t="s">
        <v>180</v>
      </c>
      <c r="AU204" s="17" t="s">
        <v>82</v>
      </c>
    </row>
    <row r="205" spans="2:65" s="12" customFormat="1" x14ac:dyDescent="0.2">
      <c r="B205" s="154"/>
      <c r="D205" s="150" t="s">
        <v>182</v>
      </c>
      <c r="E205" s="155" t="s">
        <v>1</v>
      </c>
      <c r="F205" s="156" t="s">
        <v>472</v>
      </c>
      <c r="H205" s="157">
        <v>1206.6400000000001</v>
      </c>
      <c r="I205" s="158"/>
      <c r="L205" s="154"/>
      <c r="M205" s="159"/>
      <c r="T205" s="160"/>
      <c r="AT205" s="155" t="s">
        <v>182</v>
      </c>
      <c r="AU205" s="155" t="s">
        <v>82</v>
      </c>
      <c r="AV205" s="12" t="s">
        <v>82</v>
      </c>
      <c r="AW205" s="12" t="s">
        <v>31</v>
      </c>
      <c r="AX205" s="12" t="s">
        <v>19</v>
      </c>
      <c r="AY205" s="155" t="s">
        <v>171</v>
      </c>
    </row>
    <row r="206" spans="2:65" s="1" customFormat="1" ht="24.2" customHeight="1" x14ac:dyDescent="0.2">
      <c r="B206" s="32"/>
      <c r="C206" s="137" t="s">
        <v>7</v>
      </c>
      <c r="D206" s="137" t="s">
        <v>174</v>
      </c>
      <c r="E206" s="138" t="s">
        <v>519</v>
      </c>
      <c r="F206" s="139" t="s">
        <v>520</v>
      </c>
      <c r="G206" s="140" t="s">
        <v>324</v>
      </c>
      <c r="H206" s="141">
        <v>19.776</v>
      </c>
      <c r="I206" s="142"/>
      <c r="J206" s="143">
        <f>ROUND(I206*H206,1)</f>
        <v>0</v>
      </c>
      <c r="K206" s="139" t="s">
        <v>178</v>
      </c>
      <c r="L206" s="32"/>
      <c r="M206" s="144" t="s">
        <v>1</v>
      </c>
      <c r="N206" s="145" t="s">
        <v>40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271</v>
      </c>
      <c r="AT206" s="148" t="s">
        <v>174</v>
      </c>
      <c r="AU206" s="148" t="s">
        <v>82</v>
      </c>
      <c r="AY206" s="17" t="s">
        <v>171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19</v>
      </c>
      <c r="BK206" s="149">
        <f>ROUND(I206*H206,1)</f>
        <v>0</v>
      </c>
      <c r="BL206" s="17" t="s">
        <v>271</v>
      </c>
      <c r="BM206" s="148" t="s">
        <v>521</v>
      </c>
    </row>
    <row r="207" spans="2:65" s="1" customFormat="1" ht="29.25" x14ac:dyDescent="0.2">
      <c r="B207" s="32"/>
      <c r="D207" s="150" t="s">
        <v>180</v>
      </c>
      <c r="F207" s="151" t="s">
        <v>522</v>
      </c>
      <c r="I207" s="152"/>
      <c r="L207" s="32"/>
      <c r="M207" s="153"/>
      <c r="T207" s="56"/>
      <c r="AT207" s="17" t="s">
        <v>180</v>
      </c>
      <c r="AU207" s="17" t="s">
        <v>82</v>
      </c>
    </row>
    <row r="208" spans="2:65" s="11" customFormat="1" ht="22.9" customHeight="1" x14ac:dyDescent="0.2">
      <c r="B208" s="125"/>
      <c r="D208" s="126" t="s">
        <v>74</v>
      </c>
      <c r="E208" s="135" t="s">
        <v>523</v>
      </c>
      <c r="F208" s="135" t="s">
        <v>524</v>
      </c>
      <c r="I208" s="128"/>
      <c r="J208" s="136">
        <f>BK208</f>
        <v>0</v>
      </c>
      <c r="L208" s="125"/>
      <c r="M208" s="130"/>
      <c r="P208" s="131">
        <f>SUM(P209:P216)</f>
        <v>0</v>
      </c>
      <c r="R208" s="131">
        <f>SUM(R209:R216)</f>
        <v>30.420359712</v>
      </c>
      <c r="T208" s="132">
        <f>SUM(T209:T216)</f>
        <v>0</v>
      </c>
      <c r="AR208" s="126" t="s">
        <v>82</v>
      </c>
      <c r="AT208" s="133" t="s">
        <v>74</v>
      </c>
      <c r="AU208" s="133" t="s">
        <v>19</v>
      </c>
      <c r="AY208" s="126" t="s">
        <v>171</v>
      </c>
      <c r="BK208" s="134">
        <f>SUM(BK209:BK216)</f>
        <v>0</v>
      </c>
    </row>
    <row r="209" spans="2:65" s="1" customFormat="1" ht="24.2" customHeight="1" x14ac:dyDescent="0.2">
      <c r="B209" s="32"/>
      <c r="C209" s="137" t="s">
        <v>331</v>
      </c>
      <c r="D209" s="137" t="s">
        <v>174</v>
      </c>
      <c r="E209" s="138" t="s">
        <v>525</v>
      </c>
      <c r="F209" s="139" t="s">
        <v>526</v>
      </c>
      <c r="G209" s="140" t="s">
        <v>177</v>
      </c>
      <c r="H209" s="141">
        <v>1206.6400000000001</v>
      </c>
      <c r="I209" s="142"/>
      <c r="J209" s="143">
        <f>ROUND(I209*H209,1)</f>
        <v>0</v>
      </c>
      <c r="K209" s="139" t="s">
        <v>178</v>
      </c>
      <c r="L209" s="32"/>
      <c r="M209" s="144" t="s">
        <v>1</v>
      </c>
      <c r="N209" s="145" t="s">
        <v>40</v>
      </c>
      <c r="P209" s="146">
        <f>O209*H209</f>
        <v>0</v>
      </c>
      <c r="Q209" s="146">
        <v>1.1309400000000001E-2</v>
      </c>
      <c r="R209" s="146">
        <f>Q209*H209</f>
        <v>13.646374416000002</v>
      </c>
      <c r="S209" s="146">
        <v>0</v>
      </c>
      <c r="T209" s="147">
        <f>S209*H209</f>
        <v>0</v>
      </c>
      <c r="AR209" s="148" t="s">
        <v>271</v>
      </c>
      <c r="AT209" s="148" t="s">
        <v>174</v>
      </c>
      <c r="AU209" s="148" t="s">
        <v>82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19</v>
      </c>
      <c r="BK209" s="149">
        <f>ROUND(I209*H209,1)</f>
        <v>0</v>
      </c>
      <c r="BL209" s="17" t="s">
        <v>271</v>
      </c>
      <c r="BM209" s="148" t="s">
        <v>527</v>
      </c>
    </row>
    <row r="210" spans="2:65" s="1" customFormat="1" ht="29.25" x14ac:dyDescent="0.2">
      <c r="B210" s="32"/>
      <c r="D210" s="150" t="s">
        <v>180</v>
      </c>
      <c r="F210" s="151" t="s">
        <v>528</v>
      </c>
      <c r="I210" s="152"/>
      <c r="L210" s="32"/>
      <c r="M210" s="153"/>
      <c r="T210" s="56"/>
      <c r="AT210" s="17" t="s">
        <v>180</v>
      </c>
      <c r="AU210" s="17" t="s">
        <v>82</v>
      </c>
    </row>
    <row r="211" spans="2:65" s="12" customFormat="1" x14ac:dyDescent="0.2">
      <c r="B211" s="154"/>
      <c r="D211" s="150" t="s">
        <v>182</v>
      </c>
      <c r="E211" s="155" t="s">
        <v>1</v>
      </c>
      <c r="F211" s="156" t="s">
        <v>472</v>
      </c>
      <c r="H211" s="157">
        <v>1206.6400000000001</v>
      </c>
      <c r="I211" s="158"/>
      <c r="L211" s="154"/>
      <c r="M211" s="159"/>
      <c r="T211" s="160"/>
      <c r="AT211" s="155" t="s">
        <v>182</v>
      </c>
      <c r="AU211" s="155" t="s">
        <v>82</v>
      </c>
      <c r="AV211" s="12" t="s">
        <v>82</v>
      </c>
      <c r="AW211" s="12" t="s">
        <v>31</v>
      </c>
      <c r="AX211" s="12" t="s">
        <v>19</v>
      </c>
      <c r="AY211" s="155" t="s">
        <v>171</v>
      </c>
    </row>
    <row r="212" spans="2:65" s="1" customFormat="1" ht="24.2" customHeight="1" x14ac:dyDescent="0.2">
      <c r="B212" s="32"/>
      <c r="C212" s="137" t="s">
        <v>337</v>
      </c>
      <c r="D212" s="137" t="s">
        <v>174</v>
      </c>
      <c r="E212" s="138" t="s">
        <v>529</v>
      </c>
      <c r="F212" s="139" t="s">
        <v>530</v>
      </c>
      <c r="G212" s="140" t="s">
        <v>177</v>
      </c>
      <c r="H212" s="141">
        <v>1206.6400000000001</v>
      </c>
      <c r="I212" s="142"/>
      <c r="J212" s="143">
        <f>ROUND(I212*H212,1)</f>
        <v>0</v>
      </c>
      <c r="K212" s="139" t="s">
        <v>178</v>
      </c>
      <c r="L212" s="32"/>
      <c r="M212" s="144" t="s">
        <v>1</v>
      </c>
      <c r="N212" s="145" t="s">
        <v>40</v>
      </c>
      <c r="P212" s="146">
        <f>O212*H212</f>
        <v>0</v>
      </c>
      <c r="Q212" s="146">
        <v>1.39014E-2</v>
      </c>
      <c r="R212" s="146">
        <f>Q212*H212</f>
        <v>16.773985295999999</v>
      </c>
      <c r="S212" s="146">
        <v>0</v>
      </c>
      <c r="T212" s="147">
        <f>S212*H212</f>
        <v>0</v>
      </c>
      <c r="AR212" s="148" t="s">
        <v>271</v>
      </c>
      <c r="AT212" s="148" t="s">
        <v>174</v>
      </c>
      <c r="AU212" s="148" t="s">
        <v>82</v>
      </c>
      <c r="AY212" s="17" t="s">
        <v>171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19</v>
      </c>
      <c r="BK212" s="149">
        <f>ROUND(I212*H212,1)</f>
        <v>0</v>
      </c>
      <c r="BL212" s="17" t="s">
        <v>271</v>
      </c>
      <c r="BM212" s="148" t="s">
        <v>531</v>
      </c>
    </row>
    <row r="213" spans="2:65" s="1" customFormat="1" ht="29.25" x14ac:dyDescent="0.2">
      <c r="B213" s="32"/>
      <c r="D213" s="150" t="s">
        <v>180</v>
      </c>
      <c r="F213" s="151" t="s">
        <v>532</v>
      </c>
      <c r="I213" s="152"/>
      <c r="L213" s="32"/>
      <c r="M213" s="153"/>
      <c r="T213" s="56"/>
      <c r="AT213" s="17" t="s">
        <v>180</v>
      </c>
      <c r="AU213" s="17" t="s">
        <v>82</v>
      </c>
    </row>
    <row r="214" spans="2:65" s="12" customFormat="1" x14ac:dyDescent="0.2">
      <c r="B214" s="154"/>
      <c r="D214" s="150" t="s">
        <v>182</v>
      </c>
      <c r="E214" s="155" t="s">
        <v>1</v>
      </c>
      <c r="F214" s="156" t="s">
        <v>472</v>
      </c>
      <c r="H214" s="157">
        <v>1206.6400000000001</v>
      </c>
      <c r="I214" s="158"/>
      <c r="L214" s="154"/>
      <c r="M214" s="159"/>
      <c r="T214" s="160"/>
      <c r="AT214" s="155" t="s">
        <v>182</v>
      </c>
      <c r="AU214" s="155" t="s">
        <v>82</v>
      </c>
      <c r="AV214" s="12" t="s">
        <v>82</v>
      </c>
      <c r="AW214" s="12" t="s">
        <v>31</v>
      </c>
      <c r="AX214" s="12" t="s">
        <v>19</v>
      </c>
      <c r="AY214" s="155" t="s">
        <v>171</v>
      </c>
    </row>
    <row r="215" spans="2:65" s="1" customFormat="1" ht="24.2" customHeight="1" x14ac:dyDescent="0.2">
      <c r="B215" s="32"/>
      <c r="C215" s="137" t="s">
        <v>344</v>
      </c>
      <c r="D215" s="137" t="s">
        <v>174</v>
      </c>
      <c r="E215" s="138" t="s">
        <v>533</v>
      </c>
      <c r="F215" s="139" t="s">
        <v>534</v>
      </c>
      <c r="G215" s="140" t="s">
        <v>324</v>
      </c>
      <c r="H215" s="141">
        <v>30.42</v>
      </c>
      <c r="I215" s="142"/>
      <c r="J215" s="143">
        <f>ROUND(I215*H215,1)</f>
        <v>0</v>
      </c>
      <c r="K215" s="139" t="s">
        <v>178</v>
      </c>
      <c r="L215" s="32"/>
      <c r="M215" s="144" t="s">
        <v>1</v>
      </c>
      <c r="N215" s="145" t="s">
        <v>40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271</v>
      </c>
      <c r="AT215" s="148" t="s">
        <v>174</v>
      </c>
      <c r="AU215" s="148" t="s">
        <v>82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19</v>
      </c>
      <c r="BK215" s="149">
        <f>ROUND(I215*H215,1)</f>
        <v>0</v>
      </c>
      <c r="BL215" s="17" t="s">
        <v>271</v>
      </c>
      <c r="BM215" s="148" t="s">
        <v>535</v>
      </c>
    </row>
    <row r="216" spans="2:65" s="1" customFormat="1" ht="29.25" x14ac:dyDescent="0.2">
      <c r="B216" s="32"/>
      <c r="D216" s="150" t="s">
        <v>180</v>
      </c>
      <c r="F216" s="151" t="s">
        <v>536</v>
      </c>
      <c r="I216" s="152"/>
      <c r="L216" s="32"/>
      <c r="M216" s="153"/>
      <c r="T216" s="56"/>
      <c r="AT216" s="17" t="s">
        <v>180</v>
      </c>
      <c r="AU216" s="17" t="s">
        <v>82</v>
      </c>
    </row>
    <row r="217" spans="2:65" s="11" customFormat="1" ht="22.9" customHeight="1" x14ac:dyDescent="0.2">
      <c r="B217" s="125"/>
      <c r="D217" s="126" t="s">
        <v>74</v>
      </c>
      <c r="E217" s="135" t="s">
        <v>404</v>
      </c>
      <c r="F217" s="135" t="s">
        <v>405</v>
      </c>
      <c r="I217" s="128"/>
      <c r="J217" s="136">
        <f>BK217</f>
        <v>0</v>
      </c>
      <c r="L217" s="125"/>
      <c r="M217" s="130"/>
      <c r="P217" s="131">
        <f>SUM(P218:P241)</f>
        <v>0</v>
      </c>
      <c r="R217" s="131">
        <f>SUM(R218:R241)</f>
        <v>9.9491147499999988E-2</v>
      </c>
      <c r="T217" s="132">
        <f>SUM(T218:T241)</f>
        <v>0</v>
      </c>
      <c r="AR217" s="126" t="s">
        <v>82</v>
      </c>
      <c r="AT217" s="133" t="s">
        <v>74</v>
      </c>
      <c r="AU217" s="133" t="s">
        <v>19</v>
      </c>
      <c r="AY217" s="126" t="s">
        <v>171</v>
      </c>
      <c r="BK217" s="134">
        <f>SUM(BK218:BK241)</f>
        <v>0</v>
      </c>
    </row>
    <row r="218" spans="2:65" s="1" customFormat="1" ht="24.2" customHeight="1" x14ac:dyDescent="0.2">
      <c r="B218" s="32"/>
      <c r="C218" s="137" t="s">
        <v>353</v>
      </c>
      <c r="D218" s="137" t="s">
        <v>174</v>
      </c>
      <c r="E218" s="138" t="s">
        <v>537</v>
      </c>
      <c r="F218" s="139" t="s">
        <v>538</v>
      </c>
      <c r="G218" s="140" t="s">
        <v>202</v>
      </c>
      <c r="H218" s="141">
        <v>33.35</v>
      </c>
      <c r="I218" s="142"/>
      <c r="J218" s="143">
        <f>ROUND(I218*H218,1)</f>
        <v>0</v>
      </c>
      <c r="K218" s="139" t="s">
        <v>2873</v>
      </c>
      <c r="L218" s="32"/>
      <c r="M218" s="144" t="s">
        <v>1</v>
      </c>
      <c r="N218" s="145" t="s">
        <v>40</v>
      </c>
      <c r="P218" s="146">
        <f>O218*H218</f>
        <v>0</v>
      </c>
      <c r="Q218" s="146">
        <v>8.2545000000000003E-4</v>
      </c>
      <c r="R218" s="146">
        <f>Q218*H218</f>
        <v>2.7528757500000001E-2</v>
      </c>
      <c r="S218" s="146">
        <v>0</v>
      </c>
      <c r="T218" s="147">
        <f>S218*H218</f>
        <v>0</v>
      </c>
      <c r="AR218" s="148" t="s">
        <v>271</v>
      </c>
      <c r="AT218" s="148" t="s">
        <v>174</v>
      </c>
      <c r="AU218" s="148" t="s">
        <v>82</v>
      </c>
      <c r="AY218" s="17" t="s">
        <v>171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19</v>
      </c>
      <c r="BK218" s="149">
        <f>ROUND(I218*H218,1)</f>
        <v>0</v>
      </c>
      <c r="BL218" s="17" t="s">
        <v>271</v>
      </c>
      <c r="BM218" s="148" t="s">
        <v>539</v>
      </c>
    </row>
    <row r="219" spans="2:65" s="1" customFormat="1" ht="19.5" x14ac:dyDescent="0.2">
      <c r="B219" s="32"/>
      <c r="D219" s="150" t="s">
        <v>180</v>
      </c>
      <c r="F219" s="151" t="s">
        <v>540</v>
      </c>
      <c r="I219" s="152"/>
      <c r="L219" s="32"/>
      <c r="M219" s="153"/>
      <c r="T219" s="56"/>
      <c r="AT219" s="17" t="s">
        <v>180</v>
      </c>
      <c r="AU219" s="17" t="s">
        <v>82</v>
      </c>
    </row>
    <row r="220" spans="2:65" s="12" customFormat="1" x14ac:dyDescent="0.2">
      <c r="B220" s="154"/>
      <c r="D220" s="150" t="s">
        <v>182</v>
      </c>
      <c r="E220" s="155" t="s">
        <v>1</v>
      </c>
      <c r="F220" s="156" t="s">
        <v>541</v>
      </c>
      <c r="H220" s="157">
        <v>2.6</v>
      </c>
      <c r="I220" s="158"/>
      <c r="L220" s="154"/>
      <c r="M220" s="159"/>
      <c r="T220" s="160"/>
      <c r="AT220" s="155" t="s">
        <v>182</v>
      </c>
      <c r="AU220" s="155" t="s">
        <v>82</v>
      </c>
      <c r="AV220" s="12" t="s">
        <v>82</v>
      </c>
      <c r="AW220" s="12" t="s">
        <v>31</v>
      </c>
      <c r="AX220" s="12" t="s">
        <v>75</v>
      </c>
      <c r="AY220" s="155" t="s">
        <v>171</v>
      </c>
    </row>
    <row r="221" spans="2:65" s="12" customFormat="1" x14ac:dyDescent="0.2">
      <c r="B221" s="154"/>
      <c r="D221" s="150" t="s">
        <v>182</v>
      </c>
      <c r="E221" s="155" t="s">
        <v>1</v>
      </c>
      <c r="F221" s="156" t="s">
        <v>542</v>
      </c>
      <c r="H221" s="157">
        <v>30.75</v>
      </c>
      <c r="I221" s="158"/>
      <c r="L221" s="154"/>
      <c r="M221" s="159"/>
      <c r="T221" s="160"/>
      <c r="AT221" s="155" t="s">
        <v>182</v>
      </c>
      <c r="AU221" s="155" t="s">
        <v>82</v>
      </c>
      <c r="AV221" s="12" t="s">
        <v>82</v>
      </c>
      <c r="AW221" s="12" t="s">
        <v>31</v>
      </c>
      <c r="AX221" s="12" t="s">
        <v>75</v>
      </c>
      <c r="AY221" s="155" t="s">
        <v>171</v>
      </c>
    </row>
    <row r="222" spans="2:65" s="13" customFormat="1" x14ac:dyDescent="0.2">
      <c r="B222" s="161"/>
      <c r="D222" s="150" t="s">
        <v>182</v>
      </c>
      <c r="E222" s="162" t="s">
        <v>1</v>
      </c>
      <c r="F222" s="163" t="s">
        <v>183</v>
      </c>
      <c r="H222" s="164">
        <v>33.35</v>
      </c>
      <c r="I222" s="165"/>
      <c r="L222" s="161"/>
      <c r="M222" s="166"/>
      <c r="T222" s="167"/>
      <c r="AT222" s="162" t="s">
        <v>182</v>
      </c>
      <c r="AU222" s="162" t="s">
        <v>82</v>
      </c>
      <c r="AV222" s="13" t="s">
        <v>107</v>
      </c>
      <c r="AW222" s="13" t="s">
        <v>31</v>
      </c>
      <c r="AX222" s="13" t="s">
        <v>19</v>
      </c>
      <c r="AY222" s="162" t="s">
        <v>171</v>
      </c>
    </row>
    <row r="223" spans="2:65" s="1" customFormat="1" ht="24.2" customHeight="1" x14ac:dyDescent="0.2">
      <c r="B223" s="32"/>
      <c r="C223" s="137" t="s">
        <v>358</v>
      </c>
      <c r="D223" s="137" t="s">
        <v>174</v>
      </c>
      <c r="E223" s="138" t="s">
        <v>543</v>
      </c>
      <c r="F223" s="139" t="s">
        <v>544</v>
      </c>
      <c r="G223" s="140" t="s">
        <v>202</v>
      </c>
      <c r="H223" s="141">
        <v>48.95</v>
      </c>
      <c r="I223" s="142"/>
      <c r="J223" s="143">
        <f>ROUND(I223*H223,1)</f>
        <v>0</v>
      </c>
      <c r="K223" s="139" t="s">
        <v>2873</v>
      </c>
      <c r="L223" s="32"/>
      <c r="M223" s="144" t="s">
        <v>1</v>
      </c>
      <c r="N223" s="145" t="s">
        <v>40</v>
      </c>
      <c r="P223" s="146">
        <f>O223*H223</f>
        <v>0</v>
      </c>
      <c r="Q223" s="146">
        <v>9.7839999999999993E-4</v>
      </c>
      <c r="R223" s="146">
        <f>Q223*H223</f>
        <v>4.789268E-2</v>
      </c>
      <c r="S223" s="146">
        <v>0</v>
      </c>
      <c r="T223" s="147">
        <f>S223*H223</f>
        <v>0</v>
      </c>
      <c r="AR223" s="148" t="s">
        <v>271</v>
      </c>
      <c r="AT223" s="148" t="s">
        <v>174</v>
      </c>
      <c r="AU223" s="148" t="s">
        <v>82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19</v>
      </c>
      <c r="BK223" s="149">
        <f>ROUND(I223*H223,1)</f>
        <v>0</v>
      </c>
      <c r="BL223" s="17" t="s">
        <v>271</v>
      </c>
      <c r="BM223" s="148" t="s">
        <v>545</v>
      </c>
    </row>
    <row r="224" spans="2:65" s="1" customFormat="1" ht="19.5" x14ac:dyDescent="0.2">
      <c r="B224" s="32"/>
      <c r="D224" s="150" t="s">
        <v>180</v>
      </c>
      <c r="F224" s="151" t="s">
        <v>546</v>
      </c>
      <c r="I224" s="152"/>
      <c r="L224" s="32"/>
      <c r="M224" s="153"/>
      <c r="T224" s="56"/>
      <c r="AT224" s="17" t="s">
        <v>180</v>
      </c>
      <c r="AU224" s="17" t="s">
        <v>82</v>
      </c>
    </row>
    <row r="225" spans="2:65" s="12" customFormat="1" x14ac:dyDescent="0.2">
      <c r="B225" s="154"/>
      <c r="D225" s="150" t="s">
        <v>182</v>
      </c>
      <c r="E225" s="155" t="s">
        <v>1</v>
      </c>
      <c r="F225" s="156" t="s">
        <v>547</v>
      </c>
      <c r="H225" s="157">
        <v>6.55</v>
      </c>
      <c r="I225" s="158"/>
      <c r="L225" s="154"/>
      <c r="M225" s="159"/>
      <c r="T225" s="160"/>
      <c r="AT225" s="155" t="s">
        <v>182</v>
      </c>
      <c r="AU225" s="155" t="s">
        <v>82</v>
      </c>
      <c r="AV225" s="12" t="s">
        <v>82</v>
      </c>
      <c r="AW225" s="12" t="s">
        <v>31</v>
      </c>
      <c r="AX225" s="12" t="s">
        <v>75</v>
      </c>
      <c r="AY225" s="155" t="s">
        <v>171</v>
      </c>
    </row>
    <row r="226" spans="2:65" s="12" customFormat="1" x14ac:dyDescent="0.2">
      <c r="B226" s="154"/>
      <c r="D226" s="150" t="s">
        <v>182</v>
      </c>
      <c r="E226" s="155" t="s">
        <v>1</v>
      </c>
      <c r="F226" s="156" t="s">
        <v>548</v>
      </c>
      <c r="H226" s="157">
        <v>3.93</v>
      </c>
      <c r="I226" s="158"/>
      <c r="L226" s="154"/>
      <c r="M226" s="159"/>
      <c r="T226" s="160"/>
      <c r="AT226" s="155" t="s">
        <v>182</v>
      </c>
      <c r="AU226" s="155" t="s">
        <v>82</v>
      </c>
      <c r="AV226" s="12" t="s">
        <v>82</v>
      </c>
      <c r="AW226" s="12" t="s">
        <v>31</v>
      </c>
      <c r="AX226" s="12" t="s">
        <v>75</v>
      </c>
      <c r="AY226" s="155" t="s">
        <v>171</v>
      </c>
    </row>
    <row r="227" spans="2:65" s="12" customFormat="1" x14ac:dyDescent="0.2">
      <c r="B227" s="154"/>
      <c r="D227" s="150" t="s">
        <v>182</v>
      </c>
      <c r="E227" s="155" t="s">
        <v>1</v>
      </c>
      <c r="F227" s="156" t="s">
        <v>549</v>
      </c>
      <c r="H227" s="157">
        <v>2.64</v>
      </c>
      <c r="I227" s="158"/>
      <c r="L227" s="154"/>
      <c r="M227" s="159"/>
      <c r="T227" s="160"/>
      <c r="AT227" s="155" t="s">
        <v>182</v>
      </c>
      <c r="AU227" s="155" t="s">
        <v>82</v>
      </c>
      <c r="AV227" s="12" t="s">
        <v>82</v>
      </c>
      <c r="AW227" s="12" t="s">
        <v>31</v>
      </c>
      <c r="AX227" s="12" t="s">
        <v>75</v>
      </c>
      <c r="AY227" s="155" t="s">
        <v>171</v>
      </c>
    </row>
    <row r="228" spans="2:65" s="12" customFormat="1" x14ac:dyDescent="0.2">
      <c r="B228" s="154"/>
      <c r="D228" s="150" t="s">
        <v>182</v>
      </c>
      <c r="E228" s="155" t="s">
        <v>1</v>
      </c>
      <c r="F228" s="156" t="s">
        <v>550</v>
      </c>
      <c r="H228" s="157">
        <v>1.23</v>
      </c>
      <c r="I228" s="158"/>
      <c r="L228" s="154"/>
      <c r="M228" s="159"/>
      <c r="T228" s="160"/>
      <c r="AT228" s="155" t="s">
        <v>182</v>
      </c>
      <c r="AU228" s="155" t="s">
        <v>82</v>
      </c>
      <c r="AV228" s="12" t="s">
        <v>82</v>
      </c>
      <c r="AW228" s="12" t="s">
        <v>31</v>
      </c>
      <c r="AX228" s="12" t="s">
        <v>75</v>
      </c>
      <c r="AY228" s="155" t="s">
        <v>171</v>
      </c>
    </row>
    <row r="229" spans="2:65" s="12" customFormat="1" x14ac:dyDescent="0.2">
      <c r="B229" s="154"/>
      <c r="D229" s="150" t="s">
        <v>182</v>
      </c>
      <c r="E229" s="155" t="s">
        <v>1</v>
      </c>
      <c r="F229" s="156" t="s">
        <v>551</v>
      </c>
      <c r="H229" s="157">
        <v>2.62</v>
      </c>
      <c r="I229" s="158"/>
      <c r="L229" s="154"/>
      <c r="M229" s="159"/>
      <c r="T229" s="160"/>
      <c r="AT229" s="155" t="s">
        <v>182</v>
      </c>
      <c r="AU229" s="155" t="s">
        <v>82</v>
      </c>
      <c r="AV229" s="12" t="s">
        <v>82</v>
      </c>
      <c r="AW229" s="12" t="s">
        <v>31</v>
      </c>
      <c r="AX229" s="12" t="s">
        <v>75</v>
      </c>
      <c r="AY229" s="155" t="s">
        <v>171</v>
      </c>
    </row>
    <row r="230" spans="2:65" s="12" customFormat="1" x14ac:dyDescent="0.2">
      <c r="B230" s="154"/>
      <c r="D230" s="150" t="s">
        <v>182</v>
      </c>
      <c r="E230" s="155" t="s">
        <v>1</v>
      </c>
      <c r="F230" s="156" t="s">
        <v>552</v>
      </c>
      <c r="H230" s="157">
        <v>31.98</v>
      </c>
      <c r="I230" s="158"/>
      <c r="L230" s="154"/>
      <c r="M230" s="159"/>
      <c r="T230" s="160"/>
      <c r="AT230" s="155" t="s">
        <v>182</v>
      </c>
      <c r="AU230" s="155" t="s">
        <v>82</v>
      </c>
      <c r="AV230" s="12" t="s">
        <v>82</v>
      </c>
      <c r="AW230" s="12" t="s">
        <v>31</v>
      </c>
      <c r="AX230" s="12" t="s">
        <v>75</v>
      </c>
      <c r="AY230" s="155" t="s">
        <v>171</v>
      </c>
    </row>
    <row r="231" spans="2:65" s="13" customFormat="1" x14ac:dyDescent="0.2">
      <c r="B231" s="161"/>
      <c r="D231" s="150" t="s">
        <v>182</v>
      </c>
      <c r="E231" s="162" t="s">
        <v>1</v>
      </c>
      <c r="F231" s="163" t="s">
        <v>183</v>
      </c>
      <c r="H231" s="164">
        <v>48.95</v>
      </c>
      <c r="I231" s="165"/>
      <c r="L231" s="161"/>
      <c r="M231" s="166"/>
      <c r="T231" s="167"/>
      <c r="AT231" s="162" t="s">
        <v>182</v>
      </c>
      <c r="AU231" s="162" t="s">
        <v>82</v>
      </c>
      <c r="AV231" s="13" t="s">
        <v>107</v>
      </c>
      <c r="AW231" s="13" t="s">
        <v>31</v>
      </c>
      <c r="AX231" s="13" t="s">
        <v>19</v>
      </c>
      <c r="AY231" s="162" t="s">
        <v>171</v>
      </c>
    </row>
    <row r="232" spans="2:65" s="1" customFormat="1" ht="24.2" customHeight="1" x14ac:dyDescent="0.2">
      <c r="B232" s="32"/>
      <c r="C232" s="137" t="s">
        <v>364</v>
      </c>
      <c r="D232" s="137" t="s">
        <v>174</v>
      </c>
      <c r="E232" s="138" t="s">
        <v>553</v>
      </c>
      <c r="F232" s="139" t="s">
        <v>554</v>
      </c>
      <c r="G232" s="140" t="s">
        <v>202</v>
      </c>
      <c r="H232" s="141">
        <v>2.6</v>
      </c>
      <c r="I232" s="142"/>
      <c r="J232" s="143">
        <f>ROUND(I232*H232,1)</f>
        <v>0</v>
      </c>
      <c r="K232" s="139" t="s">
        <v>2873</v>
      </c>
      <c r="L232" s="32"/>
      <c r="M232" s="144" t="s">
        <v>1</v>
      </c>
      <c r="N232" s="145" t="s">
        <v>40</v>
      </c>
      <c r="P232" s="146">
        <f>O232*H232</f>
        <v>0</v>
      </c>
      <c r="Q232" s="146">
        <v>1.56835E-3</v>
      </c>
      <c r="R232" s="146">
        <f>Q232*H232</f>
        <v>4.07771E-3</v>
      </c>
      <c r="S232" s="146">
        <v>0</v>
      </c>
      <c r="T232" s="147">
        <f>S232*H232</f>
        <v>0</v>
      </c>
      <c r="AR232" s="148" t="s">
        <v>271</v>
      </c>
      <c r="AT232" s="148" t="s">
        <v>174</v>
      </c>
      <c r="AU232" s="148" t="s">
        <v>82</v>
      </c>
      <c r="AY232" s="17" t="s">
        <v>171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19</v>
      </c>
      <c r="BK232" s="149">
        <f>ROUND(I232*H232,1)</f>
        <v>0</v>
      </c>
      <c r="BL232" s="17" t="s">
        <v>271</v>
      </c>
      <c r="BM232" s="148" t="s">
        <v>555</v>
      </c>
    </row>
    <row r="233" spans="2:65" s="1" customFormat="1" ht="19.5" x14ac:dyDescent="0.2">
      <c r="B233" s="32"/>
      <c r="D233" s="150" t="s">
        <v>180</v>
      </c>
      <c r="F233" s="151" t="s">
        <v>556</v>
      </c>
      <c r="I233" s="152"/>
      <c r="L233" s="32"/>
      <c r="M233" s="153"/>
      <c r="T233" s="56"/>
      <c r="AT233" s="17" t="s">
        <v>180</v>
      </c>
      <c r="AU233" s="17" t="s">
        <v>82</v>
      </c>
    </row>
    <row r="234" spans="2:65" s="12" customFormat="1" x14ac:dyDescent="0.2">
      <c r="B234" s="154"/>
      <c r="D234" s="150" t="s">
        <v>182</v>
      </c>
      <c r="E234" s="155" t="s">
        <v>1</v>
      </c>
      <c r="F234" s="156" t="s">
        <v>557</v>
      </c>
      <c r="H234" s="157">
        <v>2.6</v>
      </c>
      <c r="I234" s="158"/>
      <c r="L234" s="154"/>
      <c r="M234" s="159"/>
      <c r="T234" s="160"/>
      <c r="AT234" s="155" t="s">
        <v>182</v>
      </c>
      <c r="AU234" s="155" t="s">
        <v>82</v>
      </c>
      <c r="AV234" s="12" t="s">
        <v>82</v>
      </c>
      <c r="AW234" s="12" t="s">
        <v>31</v>
      </c>
      <c r="AX234" s="12" t="s">
        <v>75</v>
      </c>
      <c r="AY234" s="155" t="s">
        <v>171</v>
      </c>
    </row>
    <row r="235" spans="2:65" s="13" customFormat="1" x14ac:dyDescent="0.2">
      <c r="B235" s="161"/>
      <c r="D235" s="150" t="s">
        <v>182</v>
      </c>
      <c r="E235" s="162" t="s">
        <v>1</v>
      </c>
      <c r="F235" s="163" t="s">
        <v>183</v>
      </c>
      <c r="H235" s="164">
        <v>2.6</v>
      </c>
      <c r="I235" s="165"/>
      <c r="L235" s="161"/>
      <c r="M235" s="166"/>
      <c r="T235" s="167"/>
      <c r="AT235" s="162" t="s">
        <v>182</v>
      </c>
      <c r="AU235" s="162" t="s">
        <v>82</v>
      </c>
      <c r="AV235" s="13" t="s">
        <v>107</v>
      </c>
      <c r="AW235" s="13" t="s">
        <v>31</v>
      </c>
      <c r="AX235" s="13" t="s">
        <v>19</v>
      </c>
      <c r="AY235" s="162" t="s">
        <v>171</v>
      </c>
    </row>
    <row r="236" spans="2:65" s="1" customFormat="1" ht="24.2" customHeight="1" x14ac:dyDescent="0.2">
      <c r="B236" s="32"/>
      <c r="C236" s="137" t="s">
        <v>369</v>
      </c>
      <c r="D236" s="137" t="s">
        <v>174</v>
      </c>
      <c r="E236" s="138" t="s">
        <v>558</v>
      </c>
      <c r="F236" s="139" t="s">
        <v>559</v>
      </c>
      <c r="G236" s="140" t="s">
        <v>202</v>
      </c>
      <c r="H236" s="141">
        <v>14</v>
      </c>
      <c r="I236" s="142"/>
      <c r="J236" s="143">
        <f>ROUND(I236*H236,1)</f>
        <v>0</v>
      </c>
      <c r="K236" s="139" t="s">
        <v>178</v>
      </c>
      <c r="L236" s="32"/>
      <c r="M236" s="144" t="s">
        <v>1</v>
      </c>
      <c r="N236" s="145" t="s">
        <v>40</v>
      </c>
      <c r="P236" s="146">
        <f>O236*H236</f>
        <v>0</v>
      </c>
      <c r="Q236" s="146">
        <v>1.428E-3</v>
      </c>
      <c r="R236" s="146">
        <f>Q236*H236</f>
        <v>1.9991999999999999E-2</v>
      </c>
      <c r="S236" s="146">
        <v>0</v>
      </c>
      <c r="T236" s="147">
        <f>S236*H236</f>
        <v>0</v>
      </c>
      <c r="AR236" s="148" t="s">
        <v>271</v>
      </c>
      <c r="AT236" s="148" t="s">
        <v>174</v>
      </c>
      <c r="AU236" s="148" t="s">
        <v>82</v>
      </c>
      <c r="AY236" s="17" t="s">
        <v>171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19</v>
      </c>
      <c r="BK236" s="149">
        <f>ROUND(I236*H236,1)</f>
        <v>0</v>
      </c>
      <c r="BL236" s="17" t="s">
        <v>271</v>
      </c>
      <c r="BM236" s="148" t="s">
        <v>560</v>
      </c>
    </row>
    <row r="237" spans="2:65" s="1" customFormat="1" ht="19.5" x14ac:dyDescent="0.2">
      <c r="B237" s="32"/>
      <c r="D237" s="150" t="s">
        <v>180</v>
      </c>
      <c r="F237" s="151" t="s">
        <v>561</v>
      </c>
      <c r="I237" s="152"/>
      <c r="L237" s="32"/>
      <c r="M237" s="153"/>
      <c r="T237" s="56"/>
      <c r="AT237" s="17" t="s">
        <v>180</v>
      </c>
      <c r="AU237" s="17" t="s">
        <v>82</v>
      </c>
    </row>
    <row r="238" spans="2:65" s="12" customFormat="1" x14ac:dyDescent="0.2">
      <c r="B238" s="154"/>
      <c r="D238" s="150" t="s">
        <v>182</v>
      </c>
      <c r="E238" s="155" t="s">
        <v>1</v>
      </c>
      <c r="F238" s="156" t="s">
        <v>562</v>
      </c>
      <c r="H238" s="157">
        <v>14</v>
      </c>
      <c r="I238" s="158"/>
      <c r="L238" s="154"/>
      <c r="M238" s="159"/>
      <c r="T238" s="160"/>
      <c r="AT238" s="155" t="s">
        <v>182</v>
      </c>
      <c r="AU238" s="155" t="s">
        <v>82</v>
      </c>
      <c r="AV238" s="12" t="s">
        <v>82</v>
      </c>
      <c r="AW238" s="12" t="s">
        <v>31</v>
      </c>
      <c r="AX238" s="12" t="s">
        <v>75</v>
      </c>
      <c r="AY238" s="155" t="s">
        <v>171</v>
      </c>
    </row>
    <row r="239" spans="2:65" s="13" customFormat="1" x14ac:dyDescent="0.2">
      <c r="B239" s="161"/>
      <c r="D239" s="150" t="s">
        <v>182</v>
      </c>
      <c r="E239" s="162" t="s">
        <v>1</v>
      </c>
      <c r="F239" s="163" t="s">
        <v>183</v>
      </c>
      <c r="H239" s="164">
        <v>14</v>
      </c>
      <c r="I239" s="165"/>
      <c r="L239" s="161"/>
      <c r="M239" s="166"/>
      <c r="T239" s="167"/>
      <c r="AT239" s="162" t="s">
        <v>182</v>
      </c>
      <c r="AU239" s="162" t="s">
        <v>82</v>
      </c>
      <c r="AV239" s="13" t="s">
        <v>107</v>
      </c>
      <c r="AW239" s="13" t="s">
        <v>31</v>
      </c>
      <c r="AX239" s="13" t="s">
        <v>19</v>
      </c>
      <c r="AY239" s="162" t="s">
        <v>171</v>
      </c>
    </row>
    <row r="240" spans="2:65" s="1" customFormat="1" ht="24.2" customHeight="1" x14ac:dyDescent="0.2">
      <c r="B240" s="32"/>
      <c r="C240" s="137" t="s">
        <v>374</v>
      </c>
      <c r="D240" s="137" t="s">
        <v>174</v>
      </c>
      <c r="E240" s="138" t="s">
        <v>563</v>
      </c>
      <c r="F240" s="139" t="s">
        <v>564</v>
      </c>
      <c r="G240" s="140" t="s">
        <v>324</v>
      </c>
      <c r="H240" s="141">
        <v>9.9000000000000005E-2</v>
      </c>
      <c r="I240" s="142"/>
      <c r="J240" s="143">
        <f>ROUND(I240*H240,1)</f>
        <v>0</v>
      </c>
      <c r="K240" s="139" t="s">
        <v>178</v>
      </c>
      <c r="L240" s="32"/>
      <c r="M240" s="144" t="s">
        <v>1</v>
      </c>
      <c r="N240" s="145" t="s">
        <v>40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271</v>
      </c>
      <c r="AT240" s="148" t="s">
        <v>174</v>
      </c>
      <c r="AU240" s="148" t="s">
        <v>82</v>
      </c>
      <c r="AY240" s="17" t="s">
        <v>171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19</v>
      </c>
      <c r="BK240" s="149">
        <f>ROUND(I240*H240,1)</f>
        <v>0</v>
      </c>
      <c r="BL240" s="17" t="s">
        <v>271</v>
      </c>
      <c r="BM240" s="148" t="s">
        <v>565</v>
      </c>
    </row>
    <row r="241" spans="2:65" s="1" customFormat="1" ht="29.25" x14ac:dyDescent="0.2">
      <c r="B241" s="32"/>
      <c r="D241" s="150" t="s">
        <v>180</v>
      </c>
      <c r="F241" s="151" t="s">
        <v>566</v>
      </c>
      <c r="I241" s="152"/>
      <c r="L241" s="32"/>
      <c r="M241" s="153"/>
      <c r="T241" s="56"/>
      <c r="AT241" s="17" t="s">
        <v>180</v>
      </c>
      <c r="AU241" s="17" t="s">
        <v>82</v>
      </c>
    </row>
    <row r="242" spans="2:65" s="11" customFormat="1" ht="22.9" customHeight="1" x14ac:dyDescent="0.2">
      <c r="B242" s="125"/>
      <c r="D242" s="126" t="s">
        <v>74</v>
      </c>
      <c r="E242" s="135" t="s">
        <v>567</v>
      </c>
      <c r="F242" s="135" t="s">
        <v>568</v>
      </c>
      <c r="I242" s="128"/>
      <c r="J242" s="136">
        <f>BK242</f>
        <v>0</v>
      </c>
      <c r="L242" s="125"/>
      <c r="M242" s="130"/>
      <c r="P242" s="131">
        <f>SUM(P243:P250)</f>
        <v>0</v>
      </c>
      <c r="R242" s="131">
        <f>SUM(R243:R250)</f>
        <v>0</v>
      </c>
      <c r="T242" s="132">
        <f>SUM(T243:T250)</f>
        <v>3.5849699999999998</v>
      </c>
      <c r="AR242" s="126" t="s">
        <v>82</v>
      </c>
      <c r="AT242" s="133" t="s">
        <v>74</v>
      </c>
      <c r="AU242" s="133" t="s">
        <v>19</v>
      </c>
      <c r="AY242" s="126" t="s">
        <v>171</v>
      </c>
      <c r="BK242" s="134">
        <f>SUM(BK243:BK250)</f>
        <v>0</v>
      </c>
    </row>
    <row r="243" spans="2:65" s="1" customFormat="1" ht="24.2" customHeight="1" x14ac:dyDescent="0.2">
      <c r="B243" s="32"/>
      <c r="C243" s="137" t="s">
        <v>379</v>
      </c>
      <c r="D243" s="137" t="s">
        <v>174</v>
      </c>
      <c r="E243" s="138" t="s">
        <v>569</v>
      </c>
      <c r="F243" s="139" t="s">
        <v>570</v>
      </c>
      <c r="G243" s="140" t="s">
        <v>177</v>
      </c>
      <c r="H243" s="141">
        <v>109.8</v>
      </c>
      <c r="I243" s="142"/>
      <c r="J243" s="143">
        <f>ROUND(I243*H243,1)</f>
        <v>0</v>
      </c>
      <c r="K243" s="139" t="s">
        <v>178</v>
      </c>
      <c r="L243" s="32"/>
      <c r="M243" s="144" t="s">
        <v>1</v>
      </c>
      <c r="N243" s="145" t="s">
        <v>40</v>
      </c>
      <c r="P243" s="146">
        <f>O243*H243</f>
        <v>0</v>
      </c>
      <c r="Q243" s="146">
        <v>0</v>
      </c>
      <c r="R243" s="146">
        <f>Q243*H243</f>
        <v>0</v>
      </c>
      <c r="S243" s="146">
        <v>2.4649999999999998E-2</v>
      </c>
      <c r="T243" s="147">
        <f>S243*H243</f>
        <v>2.7065699999999997</v>
      </c>
      <c r="AR243" s="148" t="s">
        <v>271</v>
      </c>
      <c r="AT243" s="148" t="s">
        <v>174</v>
      </c>
      <c r="AU243" s="148" t="s">
        <v>82</v>
      </c>
      <c r="AY243" s="17" t="s">
        <v>171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19</v>
      </c>
      <c r="BK243" s="149">
        <f>ROUND(I243*H243,1)</f>
        <v>0</v>
      </c>
      <c r="BL243" s="17" t="s">
        <v>271</v>
      </c>
      <c r="BM243" s="148" t="s">
        <v>571</v>
      </c>
    </row>
    <row r="244" spans="2:65" s="1" customFormat="1" x14ac:dyDescent="0.2">
      <c r="B244" s="32"/>
      <c r="D244" s="150" t="s">
        <v>180</v>
      </c>
      <c r="F244" s="151" t="s">
        <v>572</v>
      </c>
      <c r="I244" s="152"/>
      <c r="L244" s="32"/>
      <c r="M244" s="153"/>
      <c r="T244" s="56"/>
      <c r="AT244" s="17" t="s">
        <v>180</v>
      </c>
      <c r="AU244" s="17" t="s">
        <v>82</v>
      </c>
    </row>
    <row r="245" spans="2:65" s="12" customFormat="1" x14ac:dyDescent="0.2">
      <c r="B245" s="154"/>
      <c r="D245" s="150" t="s">
        <v>182</v>
      </c>
      <c r="E245" s="155" t="s">
        <v>1</v>
      </c>
      <c r="F245" s="156" t="s">
        <v>436</v>
      </c>
      <c r="H245" s="157">
        <v>109.8</v>
      </c>
      <c r="I245" s="158"/>
      <c r="L245" s="154"/>
      <c r="M245" s="159"/>
      <c r="T245" s="160"/>
      <c r="AT245" s="155" t="s">
        <v>182</v>
      </c>
      <c r="AU245" s="155" t="s">
        <v>82</v>
      </c>
      <c r="AV245" s="12" t="s">
        <v>82</v>
      </c>
      <c r="AW245" s="12" t="s">
        <v>31</v>
      </c>
      <c r="AX245" s="12" t="s">
        <v>75</v>
      </c>
      <c r="AY245" s="155" t="s">
        <v>171</v>
      </c>
    </row>
    <row r="246" spans="2:65" s="13" customFormat="1" x14ac:dyDescent="0.2">
      <c r="B246" s="161"/>
      <c r="D246" s="150" t="s">
        <v>182</v>
      </c>
      <c r="E246" s="162" t="s">
        <v>1</v>
      </c>
      <c r="F246" s="163" t="s">
        <v>183</v>
      </c>
      <c r="H246" s="164">
        <v>109.8</v>
      </c>
      <c r="I246" s="165"/>
      <c r="L246" s="161"/>
      <c r="M246" s="166"/>
      <c r="T246" s="167"/>
      <c r="AT246" s="162" t="s">
        <v>182</v>
      </c>
      <c r="AU246" s="162" t="s">
        <v>82</v>
      </c>
      <c r="AV246" s="13" t="s">
        <v>107</v>
      </c>
      <c r="AW246" s="13" t="s">
        <v>31</v>
      </c>
      <c r="AX246" s="13" t="s">
        <v>19</v>
      </c>
      <c r="AY246" s="162" t="s">
        <v>171</v>
      </c>
    </row>
    <row r="247" spans="2:65" s="1" customFormat="1" ht="24.2" customHeight="1" x14ac:dyDescent="0.2">
      <c r="B247" s="32"/>
      <c r="C247" s="137" t="s">
        <v>391</v>
      </c>
      <c r="D247" s="137" t="s">
        <v>174</v>
      </c>
      <c r="E247" s="138" t="s">
        <v>573</v>
      </c>
      <c r="F247" s="139" t="s">
        <v>574</v>
      </c>
      <c r="G247" s="140" t="s">
        <v>177</v>
      </c>
      <c r="H247" s="141">
        <v>109.8</v>
      </c>
      <c r="I247" s="142"/>
      <c r="J247" s="143">
        <f>ROUND(I247*H247,1)</f>
        <v>0</v>
      </c>
      <c r="K247" s="139" t="s">
        <v>178</v>
      </c>
      <c r="L247" s="32"/>
      <c r="M247" s="144" t="s">
        <v>1</v>
      </c>
      <c r="N247" s="145" t="s">
        <v>40</v>
      </c>
      <c r="P247" s="146">
        <f>O247*H247</f>
        <v>0</v>
      </c>
      <c r="Q247" s="146">
        <v>0</v>
      </c>
      <c r="R247" s="146">
        <f>Q247*H247</f>
        <v>0</v>
      </c>
      <c r="S247" s="146">
        <v>8.0000000000000002E-3</v>
      </c>
      <c r="T247" s="147">
        <f>S247*H247</f>
        <v>0.87839999999999996</v>
      </c>
      <c r="AR247" s="148" t="s">
        <v>271</v>
      </c>
      <c r="AT247" s="148" t="s">
        <v>174</v>
      </c>
      <c r="AU247" s="148" t="s">
        <v>82</v>
      </c>
      <c r="AY247" s="17" t="s">
        <v>171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19</v>
      </c>
      <c r="BK247" s="149">
        <f>ROUND(I247*H247,1)</f>
        <v>0</v>
      </c>
      <c r="BL247" s="17" t="s">
        <v>271</v>
      </c>
      <c r="BM247" s="148" t="s">
        <v>575</v>
      </c>
    </row>
    <row r="248" spans="2:65" s="1" customFormat="1" x14ac:dyDescent="0.2">
      <c r="B248" s="32"/>
      <c r="D248" s="150" t="s">
        <v>180</v>
      </c>
      <c r="F248" s="151" t="s">
        <v>576</v>
      </c>
      <c r="I248" s="152"/>
      <c r="L248" s="32"/>
      <c r="M248" s="153"/>
      <c r="T248" s="56"/>
      <c r="AT248" s="17" t="s">
        <v>180</v>
      </c>
      <c r="AU248" s="17" t="s">
        <v>82</v>
      </c>
    </row>
    <row r="249" spans="2:65" s="12" customFormat="1" x14ac:dyDescent="0.2">
      <c r="B249" s="154"/>
      <c r="D249" s="150" t="s">
        <v>182</v>
      </c>
      <c r="E249" s="155" t="s">
        <v>1</v>
      </c>
      <c r="F249" s="156" t="s">
        <v>436</v>
      </c>
      <c r="H249" s="157">
        <v>109.8</v>
      </c>
      <c r="I249" s="158"/>
      <c r="L249" s="154"/>
      <c r="M249" s="159"/>
      <c r="T249" s="160"/>
      <c r="AT249" s="155" t="s">
        <v>182</v>
      </c>
      <c r="AU249" s="155" t="s">
        <v>82</v>
      </c>
      <c r="AV249" s="12" t="s">
        <v>82</v>
      </c>
      <c r="AW249" s="12" t="s">
        <v>31</v>
      </c>
      <c r="AX249" s="12" t="s">
        <v>75</v>
      </c>
      <c r="AY249" s="155" t="s">
        <v>171</v>
      </c>
    </row>
    <row r="250" spans="2:65" s="13" customFormat="1" x14ac:dyDescent="0.2">
      <c r="B250" s="161"/>
      <c r="D250" s="150" t="s">
        <v>182</v>
      </c>
      <c r="E250" s="162" t="s">
        <v>1</v>
      </c>
      <c r="F250" s="163" t="s">
        <v>183</v>
      </c>
      <c r="H250" s="164">
        <v>109.8</v>
      </c>
      <c r="I250" s="165"/>
      <c r="L250" s="161"/>
      <c r="M250" s="166"/>
      <c r="T250" s="167"/>
      <c r="AT250" s="162" t="s">
        <v>182</v>
      </c>
      <c r="AU250" s="162" t="s">
        <v>82</v>
      </c>
      <c r="AV250" s="13" t="s">
        <v>107</v>
      </c>
      <c r="AW250" s="13" t="s">
        <v>31</v>
      </c>
      <c r="AX250" s="13" t="s">
        <v>19</v>
      </c>
      <c r="AY250" s="162" t="s">
        <v>171</v>
      </c>
    </row>
    <row r="251" spans="2:65" s="11" customFormat="1" ht="22.9" customHeight="1" x14ac:dyDescent="0.2">
      <c r="B251" s="125"/>
      <c r="D251" s="126" t="s">
        <v>74</v>
      </c>
      <c r="E251" s="135" t="s">
        <v>577</v>
      </c>
      <c r="F251" s="135" t="s">
        <v>578</v>
      </c>
      <c r="I251" s="128"/>
      <c r="J251" s="136">
        <f>BK251</f>
        <v>0</v>
      </c>
      <c r="L251" s="125"/>
      <c r="M251" s="130"/>
      <c r="P251" s="131">
        <f>SUM(P252:P283)</f>
        <v>0</v>
      </c>
      <c r="R251" s="131">
        <f>SUM(R252:R283)</f>
        <v>3.48911394886</v>
      </c>
      <c r="T251" s="132">
        <f>SUM(T252:T283)</f>
        <v>1.3075999999999999</v>
      </c>
      <c r="AR251" s="126" t="s">
        <v>82</v>
      </c>
      <c r="AT251" s="133" t="s">
        <v>74</v>
      </c>
      <c r="AU251" s="133" t="s">
        <v>19</v>
      </c>
      <c r="AY251" s="126" t="s">
        <v>171</v>
      </c>
      <c r="BK251" s="134">
        <f>SUM(BK252:BK283)</f>
        <v>0</v>
      </c>
    </row>
    <row r="252" spans="2:65" s="1" customFormat="1" ht="24.2" customHeight="1" x14ac:dyDescent="0.2">
      <c r="B252" s="32"/>
      <c r="C252" s="137" t="s">
        <v>361</v>
      </c>
      <c r="D252" s="137" t="s">
        <v>174</v>
      </c>
      <c r="E252" s="138" t="s">
        <v>579</v>
      </c>
      <c r="F252" s="139" t="s">
        <v>580</v>
      </c>
      <c r="G252" s="140" t="s">
        <v>202</v>
      </c>
      <c r="H252" s="141">
        <v>7.6</v>
      </c>
      <c r="I252" s="142"/>
      <c r="J252" s="143">
        <f>ROUND(I252*H252,1)</f>
        <v>0</v>
      </c>
      <c r="K252" s="139" t="s">
        <v>178</v>
      </c>
      <c r="L252" s="32"/>
      <c r="M252" s="144" t="s">
        <v>1</v>
      </c>
      <c r="N252" s="145" t="s">
        <v>40</v>
      </c>
      <c r="P252" s="146">
        <f>O252*H252</f>
        <v>0</v>
      </c>
      <c r="Q252" s="146">
        <v>6.7040000000000003E-4</v>
      </c>
      <c r="R252" s="146">
        <f>Q252*H252</f>
        <v>5.0950400000000003E-3</v>
      </c>
      <c r="S252" s="146">
        <v>0</v>
      </c>
      <c r="T252" s="147">
        <f>S252*H252</f>
        <v>0</v>
      </c>
      <c r="AR252" s="148" t="s">
        <v>271</v>
      </c>
      <c r="AT252" s="148" t="s">
        <v>174</v>
      </c>
      <c r="AU252" s="148" t="s">
        <v>82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19</v>
      </c>
      <c r="BK252" s="149">
        <f>ROUND(I252*H252,1)</f>
        <v>0</v>
      </c>
      <c r="BL252" s="17" t="s">
        <v>271</v>
      </c>
      <c r="BM252" s="148" t="s">
        <v>581</v>
      </c>
    </row>
    <row r="253" spans="2:65" s="1" customFormat="1" ht="19.5" x14ac:dyDescent="0.2">
      <c r="B253" s="32"/>
      <c r="D253" s="150" t="s">
        <v>180</v>
      </c>
      <c r="F253" s="151" t="s">
        <v>582</v>
      </c>
      <c r="I253" s="152"/>
      <c r="L253" s="32"/>
      <c r="M253" s="153"/>
      <c r="T253" s="56"/>
      <c r="AT253" s="17" t="s">
        <v>180</v>
      </c>
      <c r="AU253" s="17" t="s">
        <v>82</v>
      </c>
    </row>
    <row r="254" spans="2:65" s="12" customFormat="1" x14ac:dyDescent="0.2">
      <c r="B254" s="154"/>
      <c r="D254" s="150" t="s">
        <v>182</v>
      </c>
      <c r="E254" s="155" t="s">
        <v>1</v>
      </c>
      <c r="F254" s="156" t="s">
        <v>583</v>
      </c>
      <c r="H254" s="157">
        <v>7.6</v>
      </c>
      <c r="I254" s="158"/>
      <c r="L254" s="154"/>
      <c r="M254" s="159"/>
      <c r="T254" s="160"/>
      <c r="AT254" s="155" t="s">
        <v>182</v>
      </c>
      <c r="AU254" s="155" t="s">
        <v>82</v>
      </c>
      <c r="AV254" s="12" t="s">
        <v>82</v>
      </c>
      <c r="AW254" s="12" t="s">
        <v>31</v>
      </c>
      <c r="AX254" s="12" t="s">
        <v>19</v>
      </c>
      <c r="AY254" s="155" t="s">
        <v>171</v>
      </c>
    </row>
    <row r="255" spans="2:65" s="1" customFormat="1" ht="16.5" customHeight="1" x14ac:dyDescent="0.2">
      <c r="B255" s="32"/>
      <c r="C255" s="168" t="s">
        <v>132</v>
      </c>
      <c r="D255" s="168" t="s">
        <v>193</v>
      </c>
      <c r="E255" s="169" t="s">
        <v>584</v>
      </c>
      <c r="F255" s="170" t="s">
        <v>585</v>
      </c>
      <c r="G255" s="171" t="s">
        <v>202</v>
      </c>
      <c r="H255" s="172">
        <v>7.6</v>
      </c>
      <c r="I255" s="173"/>
      <c r="J255" s="174">
        <f>ROUND(I255*H255,1)</f>
        <v>0</v>
      </c>
      <c r="K255" s="170" t="s">
        <v>2873</v>
      </c>
      <c r="L255" s="175"/>
      <c r="M255" s="176" t="s">
        <v>1</v>
      </c>
      <c r="N255" s="177" t="s">
        <v>40</v>
      </c>
      <c r="P255" s="146">
        <f>O255*H255</f>
        <v>0</v>
      </c>
      <c r="Q255" s="146">
        <v>0.02</v>
      </c>
      <c r="R255" s="146">
        <f>Q255*H255</f>
        <v>0.152</v>
      </c>
      <c r="S255" s="146">
        <v>0</v>
      </c>
      <c r="T255" s="147">
        <f>S255*H255</f>
        <v>0</v>
      </c>
      <c r="AR255" s="148" t="s">
        <v>361</v>
      </c>
      <c r="AT255" s="148" t="s">
        <v>193</v>
      </c>
      <c r="AU255" s="148" t="s">
        <v>82</v>
      </c>
      <c r="AY255" s="17" t="s">
        <v>171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19</v>
      </c>
      <c r="BK255" s="149">
        <f>ROUND(I255*H255,1)</f>
        <v>0</v>
      </c>
      <c r="BL255" s="17" t="s">
        <v>271</v>
      </c>
      <c r="BM255" s="148" t="s">
        <v>586</v>
      </c>
    </row>
    <row r="256" spans="2:65" s="1" customFormat="1" x14ac:dyDescent="0.2">
      <c r="B256" s="32"/>
      <c r="D256" s="150" t="s">
        <v>180</v>
      </c>
      <c r="F256" s="151" t="s">
        <v>587</v>
      </c>
      <c r="I256" s="152"/>
      <c r="L256" s="32"/>
      <c r="M256" s="153"/>
      <c r="T256" s="56"/>
      <c r="AT256" s="17" t="s">
        <v>180</v>
      </c>
      <c r="AU256" s="17" t="s">
        <v>82</v>
      </c>
    </row>
    <row r="257" spans="2:65" s="12" customFormat="1" x14ac:dyDescent="0.2">
      <c r="B257" s="154"/>
      <c r="D257" s="150" t="s">
        <v>182</v>
      </c>
      <c r="E257" s="155" t="s">
        <v>1</v>
      </c>
      <c r="F257" s="156" t="s">
        <v>583</v>
      </c>
      <c r="H257" s="157">
        <v>7.6</v>
      </c>
      <c r="I257" s="158"/>
      <c r="L257" s="154"/>
      <c r="M257" s="159"/>
      <c r="T257" s="160"/>
      <c r="AT257" s="155" t="s">
        <v>182</v>
      </c>
      <c r="AU257" s="155" t="s">
        <v>82</v>
      </c>
      <c r="AV257" s="12" t="s">
        <v>82</v>
      </c>
      <c r="AW257" s="12" t="s">
        <v>31</v>
      </c>
      <c r="AX257" s="12" t="s">
        <v>19</v>
      </c>
      <c r="AY257" s="155" t="s">
        <v>171</v>
      </c>
    </row>
    <row r="258" spans="2:65" s="1" customFormat="1" ht="16.5" customHeight="1" x14ac:dyDescent="0.2">
      <c r="B258" s="32"/>
      <c r="C258" s="137" t="s">
        <v>406</v>
      </c>
      <c r="D258" s="137" t="s">
        <v>174</v>
      </c>
      <c r="E258" s="138" t="s">
        <v>588</v>
      </c>
      <c r="F258" s="139" t="s">
        <v>589</v>
      </c>
      <c r="G258" s="140" t="s">
        <v>177</v>
      </c>
      <c r="H258" s="141">
        <v>65.38</v>
      </c>
      <c r="I258" s="142"/>
      <c r="J258" s="143">
        <f>ROUND(I258*H258,1)</f>
        <v>0</v>
      </c>
      <c r="K258" s="139" t="s">
        <v>178</v>
      </c>
      <c r="L258" s="32"/>
      <c r="M258" s="144" t="s">
        <v>1</v>
      </c>
      <c r="N258" s="145" t="s">
        <v>40</v>
      </c>
      <c r="P258" s="146">
        <f>O258*H258</f>
        <v>0</v>
      </c>
      <c r="Q258" s="146">
        <v>0</v>
      </c>
      <c r="R258" s="146">
        <f>Q258*H258</f>
        <v>0</v>
      </c>
      <c r="S258" s="146">
        <v>0.02</v>
      </c>
      <c r="T258" s="147">
        <f>S258*H258</f>
        <v>1.3075999999999999</v>
      </c>
      <c r="AR258" s="148" t="s">
        <v>271</v>
      </c>
      <c r="AT258" s="148" t="s">
        <v>174</v>
      </c>
      <c r="AU258" s="148" t="s">
        <v>82</v>
      </c>
      <c r="AY258" s="17" t="s">
        <v>171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19</v>
      </c>
      <c r="BK258" s="149">
        <f>ROUND(I258*H258,1)</f>
        <v>0</v>
      </c>
      <c r="BL258" s="17" t="s">
        <v>271</v>
      </c>
      <c r="BM258" s="148" t="s">
        <v>590</v>
      </c>
    </row>
    <row r="259" spans="2:65" s="1" customFormat="1" x14ac:dyDescent="0.2">
      <c r="B259" s="32"/>
      <c r="D259" s="150" t="s">
        <v>180</v>
      </c>
      <c r="F259" s="151" t="s">
        <v>589</v>
      </c>
      <c r="I259" s="152"/>
      <c r="L259" s="32"/>
      <c r="M259" s="153"/>
      <c r="T259" s="56"/>
      <c r="AT259" s="17" t="s">
        <v>180</v>
      </c>
      <c r="AU259" s="17" t="s">
        <v>82</v>
      </c>
    </row>
    <row r="260" spans="2:65" s="12" customFormat="1" x14ac:dyDescent="0.2">
      <c r="B260" s="154"/>
      <c r="D260" s="150" t="s">
        <v>182</v>
      </c>
      <c r="E260" s="155" t="s">
        <v>1</v>
      </c>
      <c r="F260" s="156" t="s">
        <v>281</v>
      </c>
      <c r="H260" s="157">
        <v>53.156999999999996</v>
      </c>
      <c r="I260" s="158"/>
      <c r="L260" s="154"/>
      <c r="M260" s="159"/>
      <c r="T260" s="160"/>
      <c r="AT260" s="155" t="s">
        <v>182</v>
      </c>
      <c r="AU260" s="155" t="s">
        <v>82</v>
      </c>
      <c r="AV260" s="12" t="s">
        <v>82</v>
      </c>
      <c r="AW260" s="12" t="s">
        <v>31</v>
      </c>
      <c r="AX260" s="12" t="s">
        <v>75</v>
      </c>
      <c r="AY260" s="155" t="s">
        <v>171</v>
      </c>
    </row>
    <row r="261" spans="2:65" s="12" customFormat="1" x14ac:dyDescent="0.2">
      <c r="B261" s="154"/>
      <c r="D261" s="150" t="s">
        <v>182</v>
      </c>
      <c r="E261" s="155" t="s">
        <v>1</v>
      </c>
      <c r="F261" s="156" t="s">
        <v>282</v>
      </c>
      <c r="H261" s="157">
        <v>6.7640000000000002</v>
      </c>
      <c r="I261" s="158"/>
      <c r="L261" s="154"/>
      <c r="M261" s="159"/>
      <c r="T261" s="160"/>
      <c r="AT261" s="155" t="s">
        <v>182</v>
      </c>
      <c r="AU261" s="155" t="s">
        <v>82</v>
      </c>
      <c r="AV261" s="12" t="s">
        <v>82</v>
      </c>
      <c r="AW261" s="12" t="s">
        <v>31</v>
      </c>
      <c r="AX261" s="12" t="s">
        <v>75</v>
      </c>
      <c r="AY261" s="155" t="s">
        <v>171</v>
      </c>
    </row>
    <row r="262" spans="2:65" s="12" customFormat="1" x14ac:dyDescent="0.2">
      <c r="B262" s="154"/>
      <c r="D262" s="150" t="s">
        <v>182</v>
      </c>
      <c r="E262" s="155" t="s">
        <v>1</v>
      </c>
      <c r="F262" s="156" t="s">
        <v>283</v>
      </c>
      <c r="H262" s="157">
        <v>5.4589999999999996</v>
      </c>
      <c r="I262" s="158"/>
      <c r="L262" s="154"/>
      <c r="M262" s="159"/>
      <c r="T262" s="160"/>
      <c r="AT262" s="155" t="s">
        <v>182</v>
      </c>
      <c r="AU262" s="155" t="s">
        <v>82</v>
      </c>
      <c r="AV262" s="12" t="s">
        <v>82</v>
      </c>
      <c r="AW262" s="12" t="s">
        <v>31</v>
      </c>
      <c r="AX262" s="12" t="s">
        <v>75</v>
      </c>
      <c r="AY262" s="155" t="s">
        <v>171</v>
      </c>
    </row>
    <row r="263" spans="2:65" s="13" customFormat="1" x14ac:dyDescent="0.2">
      <c r="B263" s="161"/>
      <c r="D263" s="150" t="s">
        <v>182</v>
      </c>
      <c r="E263" s="162" t="s">
        <v>1</v>
      </c>
      <c r="F263" s="163" t="s">
        <v>304</v>
      </c>
      <c r="H263" s="164">
        <v>65.38</v>
      </c>
      <c r="I263" s="165"/>
      <c r="L263" s="161"/>
      <c r="M263" s="166"/>
      <c r="T263" s="167"/>
      <c r="AT263" s="162" t="s">
        <v>182</v>
      </c>
      <c r="AU263" s="162" t="s">
        <v>82</v>
      </c>
      <c r="AV263" s="13" t="s">
        <v>107</v>
      </c>
      <c r="AW263" s="13" t="s">
        <v>31</v>
      </c>
      <c r="AX263" s="13" t="s">
        <v>19</v>
      </c>
      <c r="AY263" s="162" t="s">
        <v>171</v>
      </c>
    </row>
    <row r="264" spans="2:65" s="1" customFormat="1" ht="16.5" customHeight="1" x14ac:dyDescent="0.2">
      <c r="B264" s="32"/>
      <c r="C264" s="137" t="s">
        <v>414</v>
      </c>
      <c r="D264" s="137" t="s">
        <v>174</v>
      </c>
      <c r="E264" s="138" t="s">
        <v>591</v>
      </c>
      <c r="F264" s="139" t="s">
        <v>592</v>
      </c>
      <c r="G264" s="140" t="s">
        <v>177</v>
      </c>
      <c r="H264" s="141">
        <v>52.84</v>
      </c>
      <c r="I264" s="142"/>
      <c r="J264" s="143">
        <f>ROUND(I264*H264,1)</f>
        <v>0</v>
      </c>
      <c r="K264" s="139" t="s">
        <v>178</v>
      </c>
      <c r="L264" s="32"/>
      <c r="M264" s="144" t="s">
        <v>1</v>
      </c>
      <c r="N264" s="145" t="s">
        <v>40</v>
      </c>
      <c r="P264" s="146">
        <f>O264*H264</f>
        <v>0</v>
      </c>
      <c r="Q264" s="146">
        <v>4.9941500000000003E-5</v>
      </c>
      <c r="R264" s="146">
        <f>Q264*H264</f>
        <v>2.6389088600000002E-3</v>
      </c>
      <c r="S264" s="146">
        <v>0</v>
      </c>
      <c r="T264" s="147">
        <f>S264*H264</f>
        <v>0</v>
      </c>
      <c r="AR264" s="148" t="s">
        <v>271</v>
      </c>
      <c r="AT264" s="148" t="s">
        <v>174</v>
      </c>
      <c r="AU264" s="148" t="s">
        <v>82</v>
      </c>
      <c r="AY264" s="17" t="s">
        <v>171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19</v>
      </c>
      <c r="BK264" s="149">
        <f>ROUND(I264*H264,1)</f>
        <v>0</v>
      </c>
      <c r="BL264" s="17" t="s">
        <v>271</v>
      </c>
      <c r="BM264" s="148" t="s">
        <v>593</v>
      </c>
    </row>
    <row r="265" spans="2:65" s="1" customFormat="1" x14ac:dyDescent="0.2">
      <c r="B265" s="32"/>
      <c r="D265" s="150" t="s">
        <v>180</v>
      </c>
      <c r="F265" s="151" t="s">
        <v>594</v>
      </c>
      <c r="I265" s="152"/>
      <c r="L265" s="32"/>
      <c r="M265" s="153"/>
      <c r="T265" s="56"/>
      <c r="AT265" s="17" t="s">
        <v>180</v>
      </c>
      <c r="AU265" s="17" t="s">
        <v>82</v>
      </c>
    </row>
    <row r="266" spans="2:65" s="12" customFormat="1" x14ac:dyDescent="0.2">
      <c r="B266" s="154"/>
      <c r="D266" s="150" t="s">
        <v>182</v>
      </c>
      <c r="E266" s="155" t="s">
        <v>1</v>
      </c>
      <c r="F266" s="156" t="s">
        <v>595</v>
      </c>
      <c r="H266" s="157">
        <v>45.76</v>
      </c>
      <c r="I266" s="158"/>
      <c r="L266" s="154"/>
      <c r="M266" s="159"/>
      <c r="T266" s="160"/>
      <c r="AT266" s="155" t="s">
        <v>182</v>
      </c>
      <c r="AU266" s="155" t="s">
        <v>82</v>
      </c>
      <c r="AV266" s="12" t="s">
        <v>82</v>
      </c>
      <c r="AW266" s="12" t="s">
        <v>31</v>
      </c>
      <c r="AX266" s="12" t="s">
        <v>75</v>
      </c>
      <c r="AY266" s="155" t="s">
        <v>171</v>
      </c>
    </row>
    <row r="267" spans="2:65" s="12" customFormat="1" x14ac:dyDescent="0.2">
      <c r="B267" s="154"/>
      <c r="D267" s="150" t="s">
        <v>182</v>
      </c>
      <c r="E267" s="155" t="s">
        <v>1</v>
      </c>
      <c r="F267" s="156" t="s">
        <v>596</v>
      </c>
      <c r="H267" s="157">
        <v>4.2</v>
      </c>
      <c r="I267" s="158"/>
      <c r="L267" s="154"/>
      <c r="M267" s="159"/>
      <c r="T267" s="160"/>
      <c r="AT267" s="155" t="s">
        <v>182</v>
      </c>
      <c r="AU267" s="155" t="s">
        <v>82</v>
      </c>
      <c r="AV267" s="12" t="s">
        <v>82</v>
      </c>
      <c r="AW267" s="12" t="s">
        <v>31</v>
      </c>
      <c r="AX267" s="12" t="s">
        <v>75</v>
      </c>
      <c r="AY267" s="155" t="s">
        <v>171</v>
      </c>
    </row>
    <row r="268" spans="2:65" s="12" customFormat="1" x14ac:dyDescent="0.2">
      <c r="B268" s="154"/>
      <c r="D268" s="150" t="s">
        <v>182</v>
      </c>
      <c r="E268" s="155" t="s">
        <v>1</v>
      </c>
      <c r="F268" s="156" t="s">
        <v>597</v>
      </c>
      <c r="H268" s="157">
        <v>2.88</v>
      </c>
      <c r="I268" s="158"/>
      <c r="L268" s="154"/>
      <c r="M268" s="159"/>
      <c r="T268" s="160"/>
      <c r="AT268" s="155" t="s">
        <v>182</v>
      </c>
      <c r="AU268" s="155" t="s">
        <v>82</v>
      </c>
      <c r="AV268" s="12" t="s">
        <v>82</v>
      </c>
      <c r="AW268" s="12" t="s">
        <v>31</v>
      </c>
      <c r="AX268" s="12" t="s">
        <v>75</v>
      </c>
      <c r="AY268" s="155" t="s">
        <v>171</v>
      </c>
    </row>
    <row r="269" spans="2:65" s="13" customFormat="1" x14ac:dyDescent="0.2">
      <c r="B269" s="161"/>
      <c r="D269" s="150" t="s">
        <v>182</v>
      </c>
      <c r="E269" s="162" t="s">
        <v>1</v>
      </c>
      <c r="F269" s="163" t="s">
        <v>304</v>
      </c>
      <c r="H269" s="164">
        <v>52.84</v>
      </c>
      <c r="I269" s="165"/>
      <c r="L269" s="161"/>
      <c r="M269" s="166"/>
      <c r="T269" s="167"/>
      <c r="AT269" s="162" t="s">
        <v>182</v>
      </c>
      <c r="AU269" s="162" t="s">
        <v>82</v>
      </c>
      <c r="AV269" s="13" t="s">
        <v>107</v>
      </c>
      <c r="AW269" s="13" t="s">
        <v>31</v>
      </c>
      <c r="AX269" s="13" t="s">
        <v>19</v>
      </c>
      <c r="AY269" s="162" t="s">
        <v>171</v>
      </c>
    </row>
    <row r="270" spans="2:65" s="1" customFormat="1" ht="16.5" customHeight="1" x14ac:dyDescent="0.2">
      <c r="B270" s="32"/>
      <c r="C270" s="168" t="s">
        <v>598</v>
      </c>
      <c r="D270" s="168" t="s">
        <v>193</v>
      </c>
      <c r="E270" s="169" t="s">
        <v>599</v>
      </c>
      <c r="F270" s="170" t="s">
        <v>600</v>
      </c>
      <c r="G270" s="171" t="s">
        <v>177</v>
      </c>
      <c r="H270" s="172">
        <v>52.84</v>
      </c>
      <c r="I270" s="173"/>
      <c r="J270" s="174">
        <f>ROUND(I270*H270,1)</f>
        <v>0</v>
      </c>
      <c r="K270" s="170" t="s">
        <v>2873</v>
      </c>
      <c r="L270" s="175"/>
      <c r="M270" s="176" t="s">
        <v>1</v>
      </c>
      <c r="N270" s="177" t="s">
        <v>40</v>
      </c>
      <c r="P270" s="146">
        <f>O270*H270</f>
        <v>0</v>
      </c>
      <c r="Q270" s="146">
        <v>6.3E-2</v>
      </c>
      <c r="R270" s="146">
        <f>Q270*H270</f>
        <v>3.3289200000000001</v>
      </c>
      <c r="S270" s="146">
        <v>0</v>
      </c>
      <c r="T270" s="147">
        <f>S270*H270</f>
        <v>0</v>
      </c>
      <c r="AR270" s="148" t="s">
        <v>361</v>
      </c>
      <c r="AT270" s="148" t="s">
        <v>193</v>
      </c>
      <c r="AU270" s="148" t="s">
        <v>82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19</v>
      </c>
      <c r="BK270" s="149">
        <f>ROUND(I270*H270,1)</f>
        <v>0</v>
      </c>
      <c r="BL270" s="17" t="s">
        <v>271</v>
      </c>
      <c r="BM270" s="148" t="s">
        <v>601</v>
      </c>
    </row>
    <row r="271" spans="2:65" s="1" customFormat="1" x14ac:dyDescent="0.2">
      <c r="B271" s="32"/>
      <c r="D271" s="150" t="s">
        <v>180</v>
      </c>
      <c r="F271" s="151" t="s">
        <v>602</v>
      </c>
      <c r="I271" s="152"/>
      <c r="L271" s="32"/>
      <c r="M271" s="153"/>
      <c r="T271" s="56"/>
      <c r="AT271" s="17" t="s">
        <v>180</v>
      </c>
      <c r="AU271" s="17" t="s">
        <v>82</v>
      </c>
    </row>
    <row r="272" spans="2:65" s="12" customFormat="1" x14ac:dyDescent="0.2">
      <c r="B272" s="154"/>
      <c r="D272" s="150" t="s">
        <v>182</v>
      </c>
      <c r="E272" s="155" t="s">
        <v>1</v>
      </c>
      <c r="F272" s="156" t="s">
        <v>595</v>
      </c>
      <c r="H272" s="157">
        <v>45.76</v>
      </c>
      <c r="I272" s="158"/>
      <c r="L272" s="154"/>
      <c r="M272" s="159"/>
      <c r="T272" s="160"/>
      <c r="AT272" s="155" t="s">
        <v>182</v>
      </c>
      <c r="AU272" s="155" t="s">
        <v>82</v>
      </c>
      <c r="AV272" s="12" t="s">
        <v>82</v>
      </c>
      <c r="AW272" s="12" t="s">
        <v>31</v>
      </c>
      <c r="AX272" s="12" t="s">
        <v>75</v>
      </c>
      <c r="AY272" s="155" t="s">
        <v>171</v>
      </c>
    </row>
    <row r="273" spans="2:65" s="12" customFormat="1" x14ac:dyDescent="0.2">
      <c r="B273" s="154"/>
      <c r="D273" s="150" t="s">
        <v>182</v>
      </c>
      <c r="E273" s="155" t="s">
        <v>1</v>
      </c>
      <c r="F273" s="156" t="s">
        <v>596</v>
      </c>
      <c r="H273" s="157">
        <v>4.2</v>
      </c>
      <c r="I273" s="158"/>
      <c r="L273" s="154"/>
      <c r="M273" s="159"/>
      <c r="T273" s="160"/>
      <c r="AT273" s="155" t="s">
        <v>182</v>
      </c>
      <c r="AU273" s="155" t="s">
        <v>82</v>
      </c>
      <c r="AV273" s="12" t="s">
        <v>82</v>
      </c>
      <c r="AW273" s="12" t="s">
        <v>31</v>
      </c>
      <c r="AX273" s="12" t="s">
        <v>75</v>
      </c>
      <c r="AY273" s="155" t="s">
        <v>171</v>
      </c>
    </row>
    <row r="274" spans="2:65" s="12" customFormat="1" x14ac:dyDescent="0.2">
      <c r="B274" s="154"/>
      <c r="D274" s="150" t="s">
        <v>182</v>
      </c>
      <c r="E274" s="155" t="s">
        <v>1</v>
      </c>
      <c r="F274" s="156" t="s">
        <v>597</v>
      </c>
      <c r="H274" s="157">
        <v>2.88</v>
      </c>
      <c r="I274" s="158"/>
      <c r="L274" s="154"/>
      <c r="M274" s="159"/>
      <c r="T274" s="160"/>
      <c r="AT274" s="155" t="s">
        <v>182</v>
      </c>
      <c r="AU274" s="155" t="s">
        <v>82</v>
      </c>
      <c r="AV274" s="12" t="s">
        <v>82</v>
      </c>
      <c r="AW274" s="12" t="s">
        <v>31</v>
      </c>
      <c r="AX274" s="12" t="s">
        <v>75</v>
      </c>
      <c r="AY274" s="155" t="s">
        <v>171</v>
      </c>
    </row>
    <row r="275" spans="2:65" s="13" customFormat="1" x14ac:dyDescent="0.2">
      <c r="B275" s="161"/>
      <c r="D275" s="150" t="s">
        <v>182</v>
      </c>
      <c r="E275" s="162" t="s">
        <v>1</v>
      </c>
      <c r="F275" s="163" t="s">
        <v>304</v>
      </c>
      <c r="H275" s="164">
        <v>52.84</v>
      </c>
      <c r="I275" s="165"/>
      <c r="L275" s="161"/>
      <c r="M275" s="166"/>
      <c r="T275" s="167"/>
      <c r="AT275" s="162" t="s">
        <v>182</v>
      </c>
      <c r="AU275" s="162" t="s">
        <v>82</v>
      </c>
      <c r="AV275" s="13" t="s">
        <v>107</v>
      </c>
      <c r="AW275" s="13" t="s">
        <v>31</v>
      </c>
      <c r="AX275" s="13" t="s">
        <v>19</v>
      </c>
      <c r="AY275" s="162" t="s">
        <v>171</v>
      </c>
    </row>
    <row r="276" spans="2:65" s="1" customFormat="1" ht="24.2" customHeight="1" x14ac:dyDescent="0.2">
      <c r="B276" s="32"/>
      <c r="C276" s="137" t="s">
        <v>603</v>
      </c>
      <c r="D276" s="137" t="s">
        <v>174</v>
      </c>
      <c r="E276" s="138" t="s">
        <v>604</v>
      </c>
      <c r="F276" s="139" t="s">
        <v>605</v>
      </c>
      <c r="G276" s="140" t="s">
        <v>221</v>
      </c>
      <c r="H276" s="141">
        <v>1</v>
      </c>
      <c r="I276" s="142"/>
      <c r="J276" s="143">
        <f>ROUND(I276*H276,1)</f>
        <v>0</v>
      </c>
      <c r="K276" s="139" t="s">
        <v>178</v>
      </c>
      <c r="L276" s="32"/>
      <c r="M276" s="144" t="s">
        <v>1</v>
      </c>
      <c r="N276" s="145" t="s">
        <v>40</v>
      </c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AR276" s="148" t="s">
        <v>271</v>
      </c>
      <c r="AT276" s="148" t="s">
        <v>174</v>
      </c>
      <c r="AU276" s="148" t="s">
        <v>82</v>
      </c>
      <c r="AY276" s="17" t="s">
        <v>171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19</v>
      </c>
      <c r="BK276" s="149">
        <f>ROUND(I276*H276,1)</f>
        <v>0</v>
      </c>
      <c r="BL276" s="17" t="s">
        <v>271</v>
      </c>
      <c r="BM276" s="148" t="s">
        <v>606</v>
      </c>
    </row>
    <row r="277" spans="2:65" s="1" customFormat="1" ht="19.5" x14ac:dyDescent="0.2">
      <c r="B277" s="32"/>
      <c r="D277" s="150" t="s">
        <v>180</v>
      </c>
      <c r="F277" s="151" t="s">
        <v>607</v>
      </c>
      <c r="I277" s="152"/>
      <c r="L277" s="32"/>
      <c r="M277" s="153"/>
      <c r="T277" s="56"/>
      <c r="AT277" s="17" t="s">
        <v>180</v>
      </c>
      <c r="AU277" s="17" t="s">
        <v>82</v>
      </c>
    </row>
    <row r="278" spans="2:65" s="12" customFormat="1" x14ac:dyDescent="0.2">
      <c r="B278" s="154"/>
      <c r="D278" s="150" t="s">
        <v>182</v>
      </c>
      <c r="E278" s="155" t="s">
        <v>1</v>
      </c>
      <c r="F278" s="156" t="s">
        <v>608</v>
      </c>
      <c r="H278" s="157">
        <v>1</v>
      </c>
      <c r="I278" s="158"/>
      <c r="L278" s="154"/>
      <c r="M278" s="159"/>
      <c r="T278" s="160"/>
      <c r="AT278" s="155" t="s">
        <v>182</v>
      </c>
      <c r="AU278" s="155" t="s">
        <v>82</v>
      </c>
      <c r="AV278" s="12" t="s">
        <v>82</v>
      </c>
      <c r="AW278" s="12" t="s">
        <v>31</v>
      </c>
      <c r="AX278" s="12" t="s">
        <v>19</v>
      </c>
      <c r="AY278" s="155" t="s">
        <v>171</v>
      </c>
    </row>
    <row r="279" spans="2:65" s="1" customFormat="1" ht="16.5" customHeight="1" x14ac:dyDescent="0.2">
      <c r="B279" s="32"/>
      <c r="C279" s="168" t="s">
        <v>609</v>
      </c>
      <c r="D279" s="168" t="s">
        <v>193</v>
      </c>
      <c r="E279" s="169" t="s">
        <v>610</v>
      </c>
      <c r="F279" s="170" t="s">
        <v>611</v>
      </c>
      <c r="G279" s="171" t="s">
        <v>221</v>
      </c>
      <c r="H279" s="172">
        <v>1</v>
      </c>
      <c r="I279" s="173"/>
      <c r="J279" s="174">
        <f>ROUND(I279*H279,1)</f>
        <v>0</v>
      </c>
      <c r="K279" s="170" t="s">
        <v>2873</v>
      </c>
      <c r="L279" s="175"/>
      <c r="M279" s="176" t="s">
        <v>1</v>
      </c>
      <c r="N279" s="177" t="s">
        <v>40</v>
      </c>
      <c r="P279" s="146">
        <f>O279*H279</f>
        <v>0</v>
      </c>
      <c r="Q279" s="146">
        <v>4.6000000000000001E-4</v>
      </c>
      <c r="R279" s="146">
        <f>Q279*H279</f>
        <v>4.6000000000000001E-4</v>
      </c>
      <c r="S279" s="146">
        <v>0</v>
      </c>
      <c r="T279" s="147">
        <f>S279*H279</f>
        <v>0</v>
      </c>
      <c r="AR279" s="148" t="s">
        <v>361</v>
      </c>
      <c r="AT279" s="148" t="s">
        <v>193</v>
      </c>
      <c r="AU279" s="148" t="s">
        <v>82</v>
      </c>
      <c r="AY279" s="17" t="s">
        <v>171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19</v>
      </c>
      <c r="BK279" s="149">
        <f>ROUND(I279*H279,1)</f>
        <v>0</v>
      </c>
      <c r="BL279" s="17" t="s">
        <v>271</v>
      </c>
      <c r="BM279" s="148" t="s">
        <v>612</v>
      </c>
    </row>
    <row r="280" spans="2:65" s="1" customFormat="1" x14ac:dyDescent="0.2">
      <c r="B280" s="32"/>
      <c r="D280" s="150" t="s">
        <v>180</v>
      </c>
      <c r="F280" s="151" t="s">
        <v>613</v>
      </c>
      <c r="I280" s="152"/>
      <c r="L280" s="32"/>
      <c r="M280" s="153"/>
      <c r="T280" s="56"/>
      <c r="AT280" s="17" t="s">
        <v>180</v>
      </c>
      <c r="AU280" s="17" t="s">
        <v>82</v>
      </c>
    </row>
    <row r="281" spans="2:65" s="12" customFormat="1" x14ac:dyDescent="0.2">
      <c r="B281" s="154"/>
      <c r="D281" s="150" t="s">
        <v>182</v>
      </c>
      <c r="E281" s="155" t="s">
        <v>1</v>
      </c>
      <c r="F281" s="156" t="s">
        <v>608</v>
      </c>
      <c r="H281" s="157">
        <v>1</v>
      </c>
      <c r="I281" s="158"/>
      <c r="L281" s="154"/>
      <c r="M281" s="159"/>
      <c r="T281" s="160"/>
      <c r="AT281" s="155" t="s">
        <v>182</v>
      </c>
      <c r="AU281" s="155" t="s">
        <v>82</v>
      </c>
      <c r="AV281" s="12" t="s">
        <v>82</v>
      </c>
      <c r="AW281" s="12" t="s">
        <v>31</v>
      </c>
      <c r="AX281" s="12" t="s">
        <v>19</v>
      </c>
      <c r="AY281" s="155" t="s">
        <v>171</v>
      </c>
    </row>
    <row r="282" spans="2:65" s="1" customFormat="1" ht="24.2" customHeight="1" x14ac:dyDescent="0.2">
      <c r="B282" s="32"/>
      <c r="C282" s="137" t="s">
        <v>614</v>
      </c>
      <c r="D282" s="137" t="s">
        <v>174</v>
      </c>
      <c r="E282" s="138" t="s">
        <v>615</v>
      </c>
      <c r="F282" s="139" t="s">
        <v>616</v>
      </c>
      <c r="G282" s="140" t="s">
        <v>324</v>
      </c>
      <c r="H282" s="141">
        <v>3.4889999999999999</v>
      </c>
      <c r="I282" s="142"/>
      <c r="J282" s="143">
        <f>ROUND(I282*H282,1)</f>
        <v>0</v>
      </c>
      <c r="K282" s="139" t="s">
        <v>178</v>
      </c>
      <c r="L282" s="32"/>
      <c r="M282" s="144" t="s">
        <v>1</v>
      </c>
      <c r="N282" s="145" t="s">
        <v>40</v>
      </c>
      <c r="P282" s="146">
        <f>O282*H282</f>
        <v>0</v>
      </c>
      <c r="Q282" s="146">
        <v>0</v>
      </c>
      <c r="R282" s="146">
        <f>Q282*H282</f>
        <v>0</v>
      </c>
      <c r="S282" s="146">
        <v>0</v>
      </c>
      <c r="T282" s="147">
        <f>S282*H282</f>
        <v>0</v>
      </c>
      <c r="AR282" s="148" t="s">
        <v>271</v>
      </c>
      <c r="AT282" s="148" t="s">
        <v>174</v>
      </c>
      <c r="AU282" s="148" t="s">
        <v>82</v>
      </c>
      <c r="AY282" s="17" t="s">
        <v>171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19</v>
      </c>
      <c r="BK282" s="149">
        <f>ROUND(I282*H282,1)</f>
        <v>0</v>
      </c>
      <c r="BL282" s="17" t="s">
        <v>271</v>
      </c>
      <c r="BM282" s="148" t="s">
        <v>617</v>
      </c>
    </row>
    <row r="283" spans="2:65" s="1" customFormat="1" ht="29.25" x14ac:dyDescent="0.2">
      <c r="B283" s="32"/>
      <c r="D283" s="150" t="s">
        <v>180</v>
      </c>
      <c r="F283" s="151" t="s">
        <v>618</v>
      </c>
      <c r="I283" s="152"/>
      <c r="L283" s="32"/>
      <c r="M283" s="153"/>
      <c r="T283" s="56"/>
      <c r="AT283" s="17" t="s">
        <v>180</v>
      </c>
      <c r="AU283" s="17" t="s">
        <v>82</v>
      </c>
    </row>
    <row r="284" spans="2:65" s="11" customFormat="1" ht="22.9" customHeight="1" x14ac:dyDescent="0.2">
      <c r="B284" s="125"/>
      <c r="D284" s="126" t="s">
        <v>74</v>
      </c>
      <c r="E284" s="135" t="s">
        <v>619</v>
      </c>
      <c r="F284" s="135" t="s">
        <v>620</v>
      </c>
      <c r="I284" s="128"/>
      <c r="J284" s="136">
        <f>BK284</f>
        <v>0</v>
      </c>
      <c r="L284" s="125"/>
      <c r="M284" s="130"/>
      <c r="P284" s="131">
        <f>SUM(P285:P296)</f>
        <v>0</v>
      </c>
      <c r="R284" s="131">
        <f>SUM(R285:R296)</f>
        <v>0.20983503099999998</v>
      </c>
      <c r="T284" s="132">
        <f>SUM(T285:T296)</f>
        <v>0</v>
      </c>
      <c r="AR284" s="126" t="s">
        <v>82</v>
      </c>
      <c r="AT284" s="133" t="s">
        <v>74</v>
      </c>
      <c r="AU284" s="133" t="s">
        <v>19</v>
      </c>
      <c r="AY284" s="126" t="s">
        <v>171</v>
      </c>
      <c r="BK284" s="134">
        <f>SUM(BK285:BK296)</f>
        <v>0</v>
      </c>
    </row>
    <row r="285" spans="2:65" s="1" customFormat="1" ht="24.2" customHeight="1" x14ac:dyDescent="0.2">
      <c r="B285" s="32"/>
      <c r="C285" s="137" t="s">
        <v>621</v>
      </c>
      <c r="D285" s="137" t="s">
        <v>174</v>
      </c>
      <c r="E285" s="138" t="s">
        <v>622</v>
      </c>
      <c r="F285" s="139" t="s">
        <v>623</v>
      </c>
      <c r="G285" s="140" t="s">
        <v>177</v>
      </c>
      <c r="H285" s="141">
        <v>395.54199999999997</v>
      </c>
      <c r="I285" s="142"/>
      <c r="J285" s="143">
        <f>ROUND(I285*H285,1)</f>
        <v>0</v>
      </c>
      <c r="K285" s="139" t="s">
        <v>178</v>
      </c>
      <c r="L285" s="32"/>
      <c r="M285" s="144" t="s">
        <v>1</v>
      </c>
      <c r="N285" s="145" t="s">
        <v>40</v>
      </c>
      <c r="P285" s="146">
        <f>O285*H285</f>
        <v>0</v>
      </c>
      <c r="Q285" s="146">
        <v>2.05E-4</v>
      </c>
      <c r="R285" s="146">
        <f>Q285*H285</f>
        <v>8.1086109999999989E-2</v>
      </c>
      <c r="S285" s="146">
        <v>0</v>
      </c>
      <c r="T285" s="147">
        <f>S285*H285</f>
        <v>0</v>
      </c>
      <c r="AR285" s="148" t="s">
        <v>271</v>
      </c>
      <c r="AT285" s="148" t="s">
        <v>174</v>
      </c>
      <c r="AU285" s="148" t="s">
        <v>82</v>
      </c>
      <c r="AY285" s="17" t="s">
        <v>171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19</v>
      </c>
      <c r="BK285" s="149">
        <f>ROUND(I285*H285,1)</f>
        <v>0</v>
      </c>
      <c r="BL285" s="17" t="s">
        <v>271</v>
      </c>
      <c r="BM285" s="148" t="s">
        <v>624</v>
      </c>
    </row>
    <row r="286" spans="2:65" s="1" customFormat="1" ht="19.5" x14ac:dyDescent="0.2">
      <c r="B286" s="32"/>
      <c r="D286" s="150" t="s">
        <v>180</v>
      </c>
      <c r="F286" s="151" t="s">
        <v>625</v>
      </c>
      <c r="I286" s="152"/>
      <c r="L286" s="32"/>
      <c r="M286" s="153"/>
      <c r="T286" s="56"/>
      <c r="AT286" s="17" t="s">
        <v>180</v>
      </c>
      <c r="AU286" s="17" t="s">
        <v>82</v>
      </c>
    </row>
    <row r="287" spans="2:65" s="12" customFormat="1" x14ac:dyDescent="0.2">
      <c r="B287" s="154"/>
      <c r="D287" s="150" t="s">
        <v>182</v>
      </c>
      <c r="E287" s="155" t="s">
        <v>1</v>
      </c>
      <c r="F287" s="156" t="s">
        <v>626</v>
      </c>
      <c r="H287" s="157">
        <v>122</v>
      </c>
      <c r="I287" s="158"/>
      <c r="L287" s="154"/>
      <c r="M287" s="159"/>
      <c r="T287" s="160"/>
      <c r="AT287" s="155" t="s">
        <v>182</v>
      </c>
      <c r="AU287" s="155" t="s">
        <v>82</v>
      </c>
      <c r="AV287" s="12" t="s">
        <v>82</v>
      </c>
      <c r="AW287" s="12" t="s">
        <v>31</v>
      </c>
      <c r="AX287" s="12" t="s">
        <v>75</v>
      </c>
      <c r="AY287" s="155" t="s">
        <v>171</v>
      </c>
    </row>
    <row r="288" spans="2:65" s="12" customFormat="1" ht="33.75" x14ac:dyDescent="0.2">
      <c r="B288" s="154"/>
      <c r="D288" s="150" t="s">
        <v>182</v>
      </c>
      <c r="E288" s="155" t="s">
        <v>1</v>
      </c>
      <c r="F288" s="156" t="s">
        <v>627</v>
      </c>
      <c r="H288" s="157">
        <v>150.22</v>
      </c>
      <c r="I288" s="158"/>
      <c r="L288" s="154"/>
      <c r="M288" s="159"/>
      <c r="T288" s="160"/>
      <c r="AT288" s="155" t="s">
        <v>182</v>
      </c>
      <c r="AU288" s="155" t="s">
        <v>82</v>
      </c>
      <c r="AV288" s="12" t="s">
        <v>82</v>
      </c>
      <c r="AW288" s="12" t="s">
        <v>31</v>
      </c>
      <c r="AX288" s="12" t="s">
        <v>75</v>
      </c>
      <c r="AY288" s="155" t="s">
        <v>171</v>
      </c>
    </row>
    <row r="289" spans="2:65" s="12" customFormat="1" x14ac:dyDescent="0.2">
      <c r="B289" s="154"/>
      <c r="D289" s="150" t="s">
        <v>182</v>
      </c>
      <c r="E289" s="155" t="s">
        <v>1</v>
      </c>
      <c r="F289" s="156" t="s">
        <v>628</v>
      </c>
      <c r="H289" s="157">
        <v>17.983000000000001</v>
      </c>
      <c r="I289" s="158"/>
      <c r="L289" s="154"/>
      <c r="M289" s="159"/>
      <c r="T289" s="160"/>
      <c r="AT289" s="155" t="s">
        <v>182</v>
      </c>
      <c r="AU289" s="155" t="s">
        <v>82</v>
      </c>
      <c r="AV289" s="12" t="s">
        <v>82</v>
      </c>
      <c r="AW289" s="12" t="s">
        <v>31</v>
      </c>
      <c r="AX289" s="12" t="s">
        <v>75</v>
      </c>
      <c r="AY289" s="155" t="s">
        <v>171</v>
      </c>
    </row>
    <row r="290" spans="2:65" s="12" customFormat="1" x14ac:dyDescent="0.2">
      <c r="B290" s="154"/>
      <c r="D290" s="150" t="s">
        <v>182</v>
      </c>
      <c r="E290" s="155" t="s">
        <v>1</v>
      </c>
      <c r="F290" s="156" t="s">
        <v>629</v>
      </c>
      <c r="H290" s="157">
        <v>9.5730000000000004</v>
      </c>
      <c r="I290" s="158"/>
      <c r="L290" s="154"/>
      <c r="M290" s="159"/>
      <c r="T290" s="160"/>
      <c r="AT290" s="155" t="s">
        <v>182</v>
      </c>
      <c r="AU290" s="155" t="s">
        <v>82</v>
      </c>
      <c r="AV290" s="12" t="s">
        <v>82</v>
      </c>
      <c r="AW290" s="12" t="s">
        <v>31</v>
      </c>
      <c r="AX290" s="12" t="s">
        <v>75</v>
      </c>
      <c r="AY290" s="155" t="s">
        <v>171</v>
      </c>
    </row>
    <row r="291" spans="2:65" s="12" customFormat="1" x14ac:dyDescent="0.2">
      <c r="B291" s="154"/>
      <c r="D291" s="150" t="s">
        <v>182</v>
      </c>
      <c r="E291" s="155" t="s">
        <v>1</v>
      </c>
      <c r="F291" s="156" t="s">
        <v>630</v>
      </c>
      <c r="H291" s="157">
        <v>41.954999999999998</v>
      </c>
      <c r="I291" s="158"/>
      <c r="L291" s="154"/>
      <c r="M291" s="159"/>
      <c r="T291" s="160"/>
      <c r="AT291" s="155" t="s">
        <v>182</v>
      </c>
      <c r="AU291" s="155" t="s">
        <v>82</v>
      </c>
      <c r="AV291" s="12" t="s">
        <v>82</v>
      </c>
      <c r="AW291" s="12" t="s">
        <v>31</v>
      </c>
      <c r="AX291" s="12" t="s">
        <v>75</v>
      </c>
      <c r="AY291" s="155" t="s">
        <v>171</v>
      </c>
    </row>
    <row r="292" spans="2:65" s="12" customFormat="1" ht="22.5" x14ac:dyDescent="0.2">
      <c r="B292" s="154"/>
      <c r="D292" s="150" t="s">
        <v>182</v>
      </c>
      <c r="E292" s="155" t="s">
        <v>1</v>
      </c>
      <c r="F292" s="156" t="s">
        <v>631</v>
      </c>
      <c r="H292" s="157">
        <v>53.811</v>
      </c>
      <c r="I292" s="158"/>
      <c r="L292" s="154"/>
      <c r="M292" s="159"/>
      <c r="T292" s="160"/>
      <c r="AT292" s="155" t="s">
        <v>182</v>
      </c>
      <c r="AU292" s="155" t="s">
        <v>82</v>
      </c>
      <c r="AV292" s="12" t="s">
        <v>82</v>
      </c>
      <c r="AW292" s="12" t="s">
        <v>31</v>
      </c>
      <c r="AX292" s="12" t="s">
        <v>75</v>
      </c>
      <c r="AY292" s="155" t="s">
        <v>171</v>
      </c>
    </row>
    <row r="293" spans="2:65" s="13" customFormat="1" x14ac:dyDescent="0.2">
      <c r="B293" s="161"/>
      <c r="D293" s="150" t="s">
        <v>182</v>
      </c>
      <c r="E293" s="162" t="s">
        <v>422</v>
      </c>
      <c r="F293" s="163" t="s">
        <v>183</v>
      </c>
      <c r="H293" s="164">
        <v>395.54199999999997</v>
      </c>
      <c r="I293" s="165"/>
      <c r="L293" s="161"/>
      <c r="M293" s="166"/>
      <c r="T293" s="167"/>
      <c r="AT293" s="162" t="s">
        <v>182</v>
      </c>
      <c r="AU293" s="162" t="s">
        <v>82</v>
      </c>
      <c r="AV293" s="13" t="s">
        <v>107</v>
      </c>
      <c r="AW293" s="13" t="s">
        <v>31</v>
      </c>
      <c r="AX293" s="13" t="s">
        <v>19</v>
      </c>
      <c r="AY293" s="162" t="s">
        <v>171</v>
      </c>
    </row>
    <row r="294" spans="2:65" s="1" customFormat="1" ht="24.2" customHeight="1" x14ac:dyDescent="0.2">
      <c r="B294" s="32"/>
      <c r="C294" s="137" t="s">
        <v>632</v>
      </c>
      <c r="D294" s="137" t="s">
        <v>174</v>
      </c>
      <c r="E294" s="138" t="s">
        <v>633</v>
      </c>
      <c r="F294" s="139" t="s">
        <v>634</v>
      </c>
      <c r="G294" s="140" t="s">
        <v>177</v>
      </c>
      <c r="H294" s="141">
        <v>395.54199999999997</v>
      </c>
      <c r="I294" s="142"/>
      <c r="J294" s="143">
        <f>ROUND(I294*H294,1)</f>
        <v>0</v>
      </c>
      <c r="K294" s="139" t="s">
        <v>178</v>
      </c>
      <c r="L294" s="32"/>
      <c r="M294" s="144" t="s">
        <v>1</v>
      </c>
      <c r="N294" s="145" t="s">
        <v>40</v>
      </c>
      <c r="P294" s="146">
        <f>O294*H294</f>
        <v>0</v>
      </c>
      <c r="Q294" s="146">
        <v>3.255E-4</v>
      </c>
      <c r="R294" s="146">
        <f>Q294*H294</f>
        <v>0.12874892099999999</v>
      </c>
      <c r="S294" s="146">
        <v>0</v>
      </c>
      <c r="T294" s="147">
        <f>S294*H294</f>
        <v>0</v>
      </c>
      <c r="AR294" s="148" t="s">
        <v>271</v>
      </c>
      <c r="AT294" s="148" t="s">
        <v>174</v>
      </c>
      <c r="AU294" s="148" t="s">
        <v>82</v>
      </c>
      <c r="AY294" s="17" t="s">
        <v>171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7" t="s">
        <v>19</v>
      </c>
      <c r="BK294" s="149">
        <f>ROUND(I294*H294,1)</f>
        <v>0</v>
      </c>
      <c r="BL294" s="17" t="s">
        <v>271</v>
      </c>
      <c r="BM294" s="148" t="s">
        <v>635</v>
      </c>
    </row>
    <row r="295" spans="2:65" s="1" customFormat="1" x14ac:dyDescent="0.2">
      <c r="B295" s="32"/>
      <c r="D295" s="150" t="s">
        <v>180</v>
      </c>
      <c r="F295" s="151" t="s">
        <v>636</v>
      </c>
      <c r="I295" s="152"/>
      <c r="L295" s="32"/>
      <c r="M295" s="153"/>
      <c r="T295" s="56"/>
      <c r="AT295" s="17" t="s">
        <v>180</v>
      </c>
      <c r="AU295" s="17" t="s">
        <v>82</v>
      </c>
    </row>
    <row r="296" spans="2:65" s="12" customFormat="1" x14ac:dyDescent="0.2">
      <c r="B296" s="154"/>
      <c r="D296" s="150" t="s">
        <v>182</v>
      </c>
      <c r="E296" s="155" t="s">
        <v>1</v>
      </c>
      <c r="F296" s="156" t="s">
        <v>422</v>
      </c>
      <c r="H296" s="157">
        <v>395.54199999999997</v>
      </c>
      <c r="I296" s="158"/>
      <c r="L296" s="154"/>
      <c r="M296" s="159"/>
      <c r="T296" s="160"/>
      <c r="AT296" s="155" t="s">
        <v>182</v>
      </c>
      <c r="AU296" s="155" t="s">
        <v>82</v>
      </c>
      <c r="AV296" s="12" t="s">
        <v>82</v>
      </c>
      <c r="AW296" s="12" t="s">
        <v>31</v>
      </c>
      <c r="AX296" s="12" t="s">
        <v>19</v>
      </c>
      <c r="AY296" s="155" t="s">
        <v>171</v>
      </c>
    </row>
    <row r="297" spans="2:65" s="11" customFormat="1" ht="25.9" customHeight="1" x14ac:dyDescent="0.2">
      <c r="B297" s="125"/>
      <c r="D297" s="126" t="s">
        <v>74</v>
      </c>
      <c r="E297" s="127" t="s">
        <v>637</v>
      </c>
      <c r="F297" s="127" t="s">
        <v>638</v>
      </c>
      <c r="I297" s="128"/>
      <c r="J297" s="129">
        <f>BK297</f>
        <v>0</v>
      </c>
      <c r="L297" s="125"/>
      <c r="M297" s="130"/>
      <c r="P297" s="131">
        <f>SUM(P298:P300)</f>
        <v>0</v>
      </c>
      <c r="R297" s="131">
        <f>SUM(R298:R300)</f>
        <v>0</v>
      </c>
      <c r="T297" s="132">
        <f>SUM(T298:T300)</f>
        <v>0</v>
      </c>
      <c r="AR297" s="126" t="s">
        <v>111</v>
      </c>
      <c r="AT297" s="133" t="s">
        <v>74</v>
      </c>
      <c r="AU297" s="133" t="s">
        <v>75</v>
      </c>
      <c r="AY297" s="126" t="s">
        <v>171</v>
      </c>
      <c r="BK297" s="134">
        <f>SUM(BK298:BK300)</f>
        <v>0</v>
      </c>
    </row>
    <row r="298" spans="2:65" s="1" customFormat="1" ht="21.75" customHeight="1" x14ac:dyDescent="0.2">
      <c r="B298" s="32"/>
      <c r="C298" s="137" t="s">
        <v>639</v>
      </c>
      <c r="D298" s="137" t="s">
        <v>174</v>
      </c>
      <c r="E298" s="138" t="s">
        <v>640</v>
      </c>
      <c r="F298" s="139" t="s">
        <v>641</v>
      </c>
      <c r="G298" s="140" t="s">
        <v>642</v>
      </c>
      <c r="H298" s="141">
        <v>100</v>
      </c>
      <c r="I298" s="142"/>
      <c r="J298" s="143">
        <f>ROUND(I298*H298,1)</f>
        <v>0</v>
      </c>
      <c r="K298" s="139" t="s">
        <v>178</v>
      </c>
      <c r="L298" s="32"/>
      <c r="M298" s="144" t="s">
        <v>1</v>
      </c>
      <c r="N298" s="145" t="s">
        <v>40</v>
      </c>
      <c r="P298" s="146">
        <f>O298*H298</f>
        <v>0</v>
      </c>
      <c r="Q298" s="146">
        <v>0</v>
      </c>
      <c r="R298" s="146">
        <f>Q298*H298</f>
        <v>0</v>
      </c>
      <c r="S298" s="146">
        <v>0</v>
      </c>
      <c r="T298" s="147">
        <f>S298*H298</f>
        <v>0</v>
      </c>
      <c r="AR298" s="148" t="s">
        <v>643</v>
      </c>
      <c r="AT298" s="148" t="s">
        <v>174</v>
      </c>
      <c r="AU298" s="148" t="s">
        <v>19</v>
      </c>
      <c r="AY298" s="17" t="s">
        <v>171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7" t="s">
        <v>19</v>
      </c>
      <c r="BK298" s="149">
        <f>ROUND(I298*H298,1)</f>
        <v>0</v>
      </c>
      <c r="BL298" s="17" t="s">
        <v>643</v>
      </c>
      <c r="BM298" s="148" t="s">
        <v>644</v>
      </c>
    </row>
    <row r="299" spans="2:65" s="1" customFormat="1" ht="19.5" x14ac:dyDescent="0.2">
      <c r="B299" s="32"/>
      <c r="D299" s="150" t="s">
        <v>180</v>
      </c>
      <c r="F299" s="151" t="s">
        <v>645</v>
      </c>
      <c r="I299" s="152"/>
      <c r="L299" s="32"/>
      <c r="M299" s="153"/>
      <c r="T299" s="56"/>
      <c r="AT299" s="17" t="s">
        <v>180</v>
      </c>
      <c r="AU299" s="17" t="s">
        <v>19</v>
      </c>
    </row>
    <row r="300" spans="2:65" s="12" customFormat="1" ht="22.5" x14ac:dyDescent="0.2">
      <c r="B300" s="154"/>
      <c r="D300" s="150" t="s">
        <v>182</v>
      </c>
      <c r="E300" s="155" t="s">
        <v>1</v>
      </c>
      <c r="F300" s="156" t="s">
        <v>646</v>
      </c>
      <c r="H300" s="157">
        <v>100</v>
      </c>
      <c r="I300" s="158"/>
      <c r="L300" s="154"/>
      <c r="M300" s="188"/>
      <c r="N300" s="189"/>
      <c r="O300" s="189"/>
      <c r="P300" s="189"/>
      <c r="Q300" s="189"/>
      <c r="R300" s="189"/>
      <c r="S300" s="189"/>
      <c r="T300" s="190"/>
      <c r="AT300" s="155" t="s">
        <v>182</v>
      </c>
      <c r="AU300" s="155" t="s">
        <v>19</v>
      </c>
      <c r="AV300" s="12" t="s">
        <v>82</v>
      </c>
      <c r="AW300" s="12" t="s">
        <v>31</v>
      </c>
      <c r="AX300" s="12" t="s">
        <v>19</v>
      </c>
      <c r="AY300" s="155" t="s">
        <v>171</v>
      </c>
    </row>
    <row r="301" spans="2:65" s="1" customFormat="1" ht="6.95" customHeight="1" x14ac:dyDescent="0.2">
      <c r="B301" s="44"/>
      <c r="C301" s="45"/>
      <c r="D301" s="45"/>
      <c r="E301" s="45"/>
      <c r="F301" s="45"/>
      <c r="G301" s="45"/>
      <c r="H301" s="45"/>
      <c r="I301" s="45"/>
      <c r="J301" s="45"/>
      <c r="K301" s="45"/>
      <c r="L301" s="32"/>
    </row>
  </sheetData>
  <sheetProtection algorithmName="SHA-512" hashValue="74g26Wwcnf23rSxIrCSsJKDw/ChYVMNewbAk1Q2D/N73KU2ZUhIrlEMSSPRgZgw1RZZi1gYjMsdWmzhqR+F6ZQ==" saltValue="RLazjFsE5uzrMDt94YGdcA==" spinCount="100000" sheet="1" objects="1" scenarios="1" formatColumns="0" formatRows="0" autoFilter="0"/>
  <autoFilter ref="C132:K300" xr:uid="{00000000-0009-0000-0000-000002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3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ht="12" customHeight="1" x14ac:dyDescent="0.2">
      <c r="B8" s="20"/>
      <c r="D8" s="27" t="s">
        <v>139</v>
      </c>
      <c r="L8" s="20"/>
    </row>
    <row r="9" spans="2:46" s="1" customFormat="1" ht="16.5" customHeight="1" x14ac:dyDescent="0.2">
      <c r="B9" s="32"/>
      <c r="E9" s="249" t="s">
        <v>140</v>
      </c>
      <c r="F9" s="248"/>
      <c r="G9" s="248"/>
      <c r="H9" s="248"/>
      <c r="L9" s="32"/>
    </row>
    <row r="10" spans="2:46" s="1" customFormat="1" ht="12" customHeight="1" x14ac:dyDescent="0.2">
      <c r="B10" s="32"/>
      <c r="D10" s="27" t="s">
        <v>141</v>
      </c>
      <c r="L10" s="32"/>
    </row>
    <row r="11" spans="2:46" s="1" customFormat="1" ht="16.5" customHeight="1" x14ac:dyDescent="0.2">
      <c r="B11" s="32"/>
      <c r="E11" s="221" t="s">
        <v>647</v>
      </c>
      <c r="F11" s="248"/>
      <c r="G11" s="248"/>
      <c r="H11" s="24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ROUND(J124,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ROUND((SUM(BE124:BE222)),  1)</f>
        <v>0</v>
      </c>
      <c r="I35" s="97">
        <v>0.21</v>
      </c>
      <c r="J35" s="86">
        <f>ROUND(((SUM(BE124:BE222))*I35),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ROUND((SUM(BF124:BF222)),  1)</f>
        <v>0</v>
      </c>
      <c r="I36" s="97">
        <v>0.15</v>
      </c>
      <c r="J36" s="86">
        <f>ROUND(((SUM(BF124:BF222))*I36),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ROUND((SUM(BG124:BG222)),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ROUND((SUM(BH124:BH222)),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ROUND((SUM(BI124:BI222)),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140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c - ÚT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J124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153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2:47" s="9" customFormat="1" ht="19.899999999999999" customHeight="1" x14ac:dyDescent="0.2">
      <c r="B100" s="113"/>
      <c r="D100" s="114" t="s">
        <v>648</v>
      </c>
      <c r="E100" s="115"/>
      <c r="F100" s="115"/>
      <c r="G100" s="115"/>
      <c r="H100" s="115"/>
      <c r="I100" s="115"/>
      <c r="J100" s="116">
        <f>J126</f>
        <v>0</v>
      </c>
      <c r="L100" s="113"/>
    </row>
    <row r="101" spans="2:47" s="9" customFormat="1" ht="19.899999999999999" customHeight="1" x14ac:dyDescent="0.2">
      <c r="B101" s="113"/>
      <c r="D101" s="114" t="s">
        <v>649</v>
      </c>
      <c r="E101" s="115"/>
      <c r="F101" s="115"/>
      <c r="G101" s="115"/>
      <c r="H101" s="115"/>
      <c r="I101" s="115"/>
      <c r="J101" s="116">
        <f>J131</f>
        <v>0</v>
      </c>
      <c r="L101" s="113"/>
    </row>
    <row r="102" spans="2:47" s="9" customFormat="1" ht="19.899999999999999" customHeight="1" x14ac:dyDescent="0.2">
      <c r="B102" s="113"/>
      <c r="D102" s="114" t="s">
        <v>650</v>
      </c>
      <c r="E102" s="115"/>
      <c r="F102" s="115"/>
      <c r="G102" s="115"/>
      <c r="H102" s="115"/>
      <c r="I102" s="115"/>
      <c r="J102" s="116">
        <f>J188</f>
        <v>0</v>
      </c>
      <c r="L102" s="113"/>
    </row>
    <row r="103" spans="2:47" s="1" customFormat="1" ht="21.75" customHeight="1" x14ac:dyDescent="0.2">
      <c r="B103" s="32"/>
      <c r="L103" s="32"/>
    </row>
    <row r="104" spans="2:47" s="1" customFormat="1" ht="6.95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 x14ac:dyDescent="0.2">
      <c r="B109" s="32"/>
      <c r="C109" s="21" t="s">
        <v>156</v>
      </c>
      <c r="L109" s="32"/>
    </row>
    <row r="110" spans="2:47" s="1" customFormat="1" ht="6.95" customHeight="1" x14ac:dyDescent="0.2">
      <c r="B110" s="32"/>
      <c r="L110" s="32"/>
    </row>
    <row r="111" spans="2:47" s="1" customFormat="1" ht="12" customHeight="1" x14ac:dyDescent="0.2">
      <c r="B111" s="32"/>
      <c r="C111" s="27" t="s">
        <v>16</v>
      </c>
      <c r="L111" s="32"/>
    </row>
    <row r="112" spans="2:47" s="1" customFormat="1" ht="16.5" customHeight="1" x14ac:dyDescent="0.2">
      <c r="B112" s="32"/>
      <c r="E112" s="249" t="str">
        <f>E7</f>
        <v>Gymnázium a grafická SOŠ Přelouč - rekonstrukce střech a sanace suterénu</v>
      </c>
      <c r="F112" s="250"/>
      <c r="G112" s="250"/>
      <c r="H112" s="250"/>
      <c r="L112" s="32"/>
    </row>
    <row r="113" spans="2:65" ht="12" customHeight="1" x14ac:dyDescent="0.2">
      <c r="B113" s="20"/>
      <c r="C113" s="27" t="s">
        <v>139</v>
      </c>
      <c r="L113" s="20"/>
    </row>
    <row r="114" spans="2:65" s="1" customFormat="1" ht="16.5" customHeight="1" x14ac:dyDescent="0.2">
      <c r="B114" s="32"/>
      <c r="E114" s="249" t="s">
        <v>140</v>
      </c>
      <c r="F114" s="248"/>
      <c r="G114" s="248"/>
      <c r="H114" s="248"/>
      <c r="L114" s="32"/>
    </row>
    <row r="115" spans="2:65" s="1" customFormat="1" ht="12" customHeight="1" x14ac:dyDescent="0.2">
      <c r="B115" s="32"/>
      <c r="C115" s="27" t="s">
        <v>141</v>
      </c>
      <c r="L115" s="32"/>
    </row>
    <row r="116" spans="2:65" s="1" customFormat="1" ht="16.5" customHeight="1" x14ac:dyDescent="0.2">
      <c r="B116" s="32"/>
      <c r="E116" s="221" t="str">
        <f>E11</f>
        <v>c - ÚT</v>
      </c>
      <c r="F116" s="248"/>
      <c r="G116" s="248"/>
      <c r="H116" s="248"/>
      <c r="L116" s="32"/>
    </row>
    <row r="117" spans="2:65" s="1" customFormat="1" ht="6.95" customHeight="1" x14ac:dyDescent="0.2">
      <c r="B117" s="32"/>
      <c r="L117" s="32"/>
    </row>
    <row r="118" spans="2:65" s="1" customFormat="1" ht="12" customHeight="1" x14ac:dyDescent="0.2">
      <c r="B118" s="32"/>
      <c r="C118" s="27" t="s">
        <v>20</v>
      </c>
      <c r="F118" s="25" t="str">
        <f>F14</f>
        <v>Přelouč</v>
      </c>
      <c r="I118" s="27" t="s">
        <v>22</v>
      </c>
      <c r="J118" s="52" t="str">
        <f>IF(J14="","",J14)</f>
        <v/>
      </c>
      <c r="L118" s="32"/>
    </row>
    <row r="119" spans="2:65" s="1" customFormat="1" ht="6.95" customHeight="1" x14ac:dyDescent="0.2">
      <c r="B119" s="32"/>
      <c r="L119" s="32"/>
    </row>
    <row r="120" spans="2:65" s="1" customFormat="1" ht="25.7" customHeight="1" x14ac:dyDescent="0.2">
      <c r="B120" s="32"/>
      <c r="C120" s="27" t="s">
        <v>23</v>
      </c>
      <c r="F120" s="25" t="str">
        <f>E17</f>
        <v>Pardubický kraj, Komenského nám. 125, Pardubice</v>
      </c>
      <c r="I120" s="27" t="s">
        <v>29</v>
      </c>
      <c r="J120" s="30" t="str">
        <f>E23</f>
        <v>ILB prostav s.r.o., Na Kopci 316, Mikulovice</v>
      </c>
      <c r="L120" s="32"/>
    </row>
    <row r="121" spans="2:65" s="1" customFormat="1" ht="15.2" customHeight="1" x14ac:dyDescent="0.2">
      <c r="B121" s="32"/>
      <c r="C121" s="27" t="s">
        <v>27</v>
      </c>
      <c r="F121" s="25" t="str">
        <f>IF(E20="","",E20)</f>
        <v>Vyplň údaj</v>
      </c>
      <c r="I121" s="27" t="s">
        <v>32</v>
      </c>
      <c r="J121" s="30" t="str">
        <f>E26</f>
        <v>ing. V. Švehla</v>
      </c>
      <c r="L121" s="32"/>
    </row>
    <row r="122" spans="2:65" s="1" customFormat="1" ht="10.35" customHeight="1" x14ac:dyDescent="0.2">
      <c r="B122" s="32"/>
      <c r="L122" s="32"/>
    </row>
    <row r="123" spans="2:65" s="10" customFormat="1" ht="29.25" customHeight="1" x14ac:dyDescent="0.2">
      <c r="B123" s="117"/>
      <c r="C123" s="118" t="s">
        <v>157</v>
      </c>
      <c r="D123" s="119" t="s">
        <v>60</v>
      </c>
      <c r="E123" s="119" t="s">
        <v>56</v>
      </c>
      <c r="F123" s="119" t="s">
        <v>57</v>
      </c>
      <c r="G123" s="119" t="s">
        <v>158</v>
      </c>
      <c r="H123" s="119" t="s">
        <v>159</v>
      </c>
      <c r="I123" s="119" t="s">
        <v>160</v>
      </c>
      <c r="J123" s="119" t="s">
        <v>145</v>
      </c>
      <c r="K123" s="120" t="s">
        <v>161</v>
      </c>
      <c r="L123" s="117"/>
      <c r="M123" s="59" t="s">
        <v>1</v>
      </c>
      <c r="N123" s="60" t="s">
        <v>39</v>
      </c>
      <c r="O123" s="60" t="s">
        <v>162</v>
      </c>
      <c r="P123" s="60" t="s">
        <v>163</v>
      </c>
      <c r="Q123" s="60" t="s">
        <v>164</v>
      </c>
      <c r="R123" s="60" t="s">
        <v>165</v>
      </c>
      <c r="S123" s="60" t="s">
        <v>166</v>
      </c>
      <c r="T123" s="61" t="s">
        <v>167</v>
      </c>
    </row>
    <row r="124" spans="2:65" s="1" customFormat="1" ht="22.9" customHeight="1" x14ac:dyDescent="0.25">
      <c r="B124" s="32"/>
      <c r="C124" s="64" t="s">
        <v>168</v>
      </c>
      <c r="J124" s="121">
        <f>BK124</f>
        <v>0</v>
      </c>
      <c r="L124" s="32"/>
      <c r="M124" s="62"/>
      <c r="N124" s="53"/>
      <c r="O124" s="53"/>
      <c r="P124" s="122">
        <f>P125</f>
        <v>0</v>
      </c>
      <c r="Q124" s="53"/>
      <c r="R124" s="122">
        <f>R125</f>
        <v>0.11854766321</v>
      </c>
      <c r="S124" s="53"/>
      <c r="T124" s="123">
        <f>T125</f>
        <v>3.7481680000000006</v>
      </c>
      <c r="AT124" s="17" t="s">
        <v>74</v>
      </c>
      <c r="AU124" s="17" t="s">
        <v>147</v>
      </c>
      <c r="BK124" s="124">
        <f>BK125</f>
        <v>0</v>
      </c>
    </row>
    <row r="125" spans="2:65" s="11" customFormat="1" ht="25.9" customHeight="1" x14ac:dyDescent="0.2">
      <c r="B125" s="125"/>
      <c r="D125" s="126" t="s">
        <v>74</v>
      </c>
      <c r="E125" s="127" t="s">
        <v>349</v>
      </c>
      <c r="F125" s="127" t="s">
        <v>350</v>
      </c>
      <c r="I125" s="128"/>
      <c r="J125" s="129">
        <f>BK125</f>
        <v>0</v>
      </c>
      <c r="L125" s="125"/>
      <c r="M125" s="130"/>
      <c r="P125" s="131">
        <f>P126+P131+P188</f>
        <v>0</v>
      </c>
      <c r="R125" s="131">
        <f>R126+R131+R188</f>
        <v>0.11854766321</v>
      </c>
      <c r="T125" s="132">
        <f>T126+T131+T188</f>
        <v>3.7481680000000006</v>
      </c>
      <c r="AR125" s="126" t="s">
        <v>82</v>
      </c>
      <c r="AT125" s="133" t="s">
        <v>74</v>
      </c>
      <c r="AU125" s="133" t="s">
        <v>75</v>
      </c>
      <c r="AY125" s="126" t="s">
        <v>171</v>
      </c>
      <c r="BK125" s="134">
        <f>BK126+BK131+BK188</f>
        <v>0</v>
      </c>
    </row>
    <row r="126" spans="2:65" s="11" customFormat="1" ht="22.9" customHeight="1" x14ac:dyDescent="0.2">
      <c r="B126" s="125"/>
      <c r="D126" s="126" t="s">
        <v>74</v>
      </c>
      <c r="E126" s="135" t="s">
        <v>651</v>
      </c>
      <c r="F126" s="135" t="s">
        <v>652</v>
      </c>
      <c r="I126" s="128"/>
      <c r="J126" s="136">
        <f>BK126</f>
        <v>0</v>
      </c>
      <c r="L126" s="125"/>
      <c r="M126" s="130"/>
      <c r="P126" s="131">
        <f>SUM(P127:P130)</f>
        <v>0</v>
      </c>
      <c r="R126" s="131">
        <f>SUM(R127:R130)</f>
        <v>0</v>
      </c>
      <c r="T126" s="132">
        <f>SUM(T127:T130)</f>
        <v>0</v>
      </c>
      <c r="AR126" s="126" t="s">
        <v>82</v>
      </c>
      <c r="AT126" s="133" t="s">
        <v>74</v>
      </c>
      <c r="AU126" s="133" t="s">
        <v>19</v>
      </c>
      <c r="AY126" s="126" t="s">
        <v>171</v>
      </c>
      <c r="BK126" s="134">
        <f>SUM(BK127:BK130)</f>
        <v>0</v>
      </c>
    </row>
    <row r="127" spans="2:65" s="1" customFormat="1" ht="62.65" customHeight="1" x14ac:dyDescent="0.2">
      <c r="B127" s="32"/>
      <c r="C127" s="137" t="s">
        <v>19</v>
      </c>
      <c r="D127" s="137" t="s">
        <v>174</v>
      </c>
      <c r="E127" s="138" t="s">
        <v>653</v>
      </c>
      <c r="F127" s="139" t="s">
        <v>654</v>
      </c>
      <c r="G127" s="140" t="s">
        <v>655</v>
      </c>
      <c r="H127" s="141">
        <v>1</v>
      </c>
      <c r="I127" s="142"/>
      <c r="J127" s="143">
        <f>ROUND(I127*H127,1)</f>
        <v>0</v>
      </c>
      <c r="K127" s="139" t="s">
        <v>2873</v>
      </c>
      <c r="L127" s="32"/>
      <c r="M127" s="144" t="s">
        <v>1</v>
      </c>
      <c r="N127" s="145" t="s">
        <v>40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271</v>
      </c>
      <c r="AT127" s="148" t="s">
        <v>174</v>
      </c>
      <c r="AU127" s="148" t="s">
        <v>82</v>
      </c>
      <c r="AY127" s="17" t="s">
        <v>171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19</v>
      </c>
      <c r="BK127" s="149">
        <f>ROUND(I127*H127,1)</f>
        <v>0</v>
      </c>
      <c r="BL127" s="17" t="s">
        <v>271</v>
      </c>
      <c r="BM127" s="148" t="s">
        <v>656</v>
      </c>
    </row>
    <row r="128" spans="2:65" s="1" customFormat="1" ht="39" x14ac:dyDescent="0.2">
      <c r="B128" s="32"/>
      <c r="D128" s="150" t="s">
        <v>180</v>
      </c>
      <c r="F128" s="151" t="s">
        <v>654</v>
      </c>
      <c r="I128" s="152"/>
      <c r="L128" s="32"/>
      <c r="M128" s="153"/>
      <c r="T128" s="56"/>
      <c r="AT128" s="17" t="s">
        <v>180</v>
      </c>
      <c r="AU128" s="17" t="s">
        <v>82</v>
      </c>
    </row>
    <row r="129" spans="2:65" s="1" customFormat="1" ht="55.5" customHeight="1" x14ac:dyDescent="0.2">
      <c r="B129" s="32"/>
      <c r="C129" s="137" t="s">
        <v>82</v>
      </c>
      <c r="D129" s="137" t="s">
        <v>174</v>
      </c>
      <c r="E129" s="138" t="s">
        <v>657</v>
      </c>
      <c r="F129" s="139" t="s">
        <v>658</v>
      </c>
      <c r="G129" s="140" t="s">
        <v>655</v>
      </c>
      <c r="H129" s="141">
        <v>1</v>
      </c>
      <c r="I129" s="142"/>
      <c r="J129" s="143">
        <f>ROUND(I129*H129,1)</f>
        <v>0</v>
      </c>
      <c r="K129" s="139" t="s">
        <v>2873</v>
      </c>
      <c r="L129" s="32"/>
      <c r="M129" s="144" t="s">
        <v>1</v>
      </c>
      <c r="N129" s="145" t="s">
        <v>40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271</v>
      </c>
      <c r="AT129" s="148" t="s">
        <v>174</v>
      </c>
      <c r="AU129" s="148" t="s">
        <v>82</v>
      </c>
      <c r="AY129" s="17" t="s">
        <v>171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19</v>
      </c>
      <c r="BK129" s="149">
        <f>ROUND(I129*H129,1)</f>
        <v>0</v>
      </c>
      <c r="BL129" s="17" t="s">
        <v>271</v>
      </c>
      <c r="BM129" s="148" t="s">
        <v>659</v>
      </c>
    </row>
    <row r="130" spans="2:65" s="1" customFormat="1" ht="39" x14ac:dyDescent="0.2">
      <c r="B130" s="32"/>
      <c r="D130" s="150" t="s">
        <v>180</v>
      </c>
      <c r="F130" s="151" t="s">
        <v>658</v>
      </c>
      <c r="I130" s="152"/>
      <c r="L130" s="32"/>
      <c r="M130" s="153"/>
      <c r="T130" s="56"/>
      <c r="AT130" s="17" t="s">
        <v>180</v>
      </c>
      <c r="AU130" s="17" t="s">
        <v>82</v>
      </c>
    </row>
    <row r="131" spans="2:65" s="11" customFormat="1" ht="22.9" customHeight="1" x14ac:dyDescent="0.2">
      <c r="B131" s="125"/>
      <c r="D131" s="126" t="s">
        <v>74</v>
      </c>
      <c r="E131" s="135" t="s">
        <v>660</v>
      </c>
      <c r="F131" s="135" t="s">
        <v>661</v>
      </c>
      <c r="I131" s="128"/>
      <c r="J131" s="136">
        <f>BK131</f>
        <v>0</v>
      </c>
      <c r="L131" s="125"/>
      <c r="M131" s="130"/>
      <c r="P131" s="131">
        <f>SUM(P132:P187)</f>
        <v>0</v>
      </c>
      <c r="R131" s="131">
        <f>SUM(R132:R187)</f>
        <v>2.7600000000000004E-4</v>
      </c>
      <c r="T131" s="132">
        <f>SUM(T132:T187)</f>
        <v>3.7481680000000006</v>
      </c>
      <c r="AR131" s="126" t="s">
        <v>82</v>
      </c>
      <c r="AT131" s="133" t="s">
        <v>74</v>
      </c>
      <c r="AU131" s="133" t="s">
        <v>19</v>
      </c>
      <c r="AY131" s="126" t="s">
        <v>171</v>
      </c>
      <c r="BK131" s="134">
        <f>SUM(BK132:BK187)</f>
        <v>0</v>
      </c>
    </row>
    <row r="132" spans="2:65" s="1" customFormat="1" ht="16.5" customHeight="1" x14ac:dyDescent="0.2">
      <c r="B132" s="32"/>
      <c r="C132" s="137" t="s">
        <v>107</v>
      </c>
      <c r="D132" s="137" t="s">
        <v>174</v>
      </c>
      <c r="E132" s="138" t="s">
        <v>662</v>
      </c>
      <c r="F132" s="139" t="s">
        <v>663</v>
      </c>
      <c r="G132" s="140" t="s">
        <v>177</v>
      </c>
      <c r="H132" s="141">
        <v>101.56</v>
      </c>
      <c r="I132" s="142"/>
      <c r="J132" s="143">
        <f>ROUND(I132*H132,1)</f>
        <v>0</v>
      </c>
      <c r="K132" s="139" t="s">
        <v>178</v>
      </c>
      <c r="L132" s="32"/>
      <c r="M132" s="144" t="s">
        <v>1</v>
      </c>
      <c r="N132" s="145" t="s">
        <v>40</v>
      </c>
      <c r="P132" s="146">
        <f>O132*H132</f>
        <v>0</v>
      </c>
      <c r="Q132" s="146">
        <v>0</v>
      </c>
      <c r="R132" s="146">
        <f>Q132*H132</f>
        <v>0</v>
      </c>
      <c r="S132" s="146">
        <v>2.3800000000000002E-2</v>
      </c>
      <c r="T132" s="147">
        <f>S132*H132</f>
        <v>2.4171280000000004</v>
      </c>
      <c r="AR132" s="148" t="s">
        <v>271</v>
      </c>
      <c r="AT132" s="148" t="s">
        <v>174</v>
      </c>
      <c r="AU132" s="148" t="s">
        <v>82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19</v>
      </c>
      <c r="BK132" s="149">
        <f>ROUND(I132*H132,1)</f>
        <v>0</v>
      </c>
      <c r="BL132" s="17" t="s">
        <v>271</v>
      </c>
      <c r="BM132" s="148" t="s">
        <v>664</v>
      </c>
    </row>
    <row r="133" spans="2:65" s="1" customFormat="1" x14ac:dyDescent="0.2">
      <c r="B133" s="32"/>
      <c r="D133" s="150" t="s">
        <v>180</v>
      </c>
      <c r="F133" s="151" t="s">
        <v>665</v>
      </c>
      <c r="I133" s="152"/>
      <c r="L133" s="32"/>
      <c r="M133" s="153"/>
      <c r="T133" s="56"/>
      <c r="AT133" s="17" t="s">
        <v>180</v>
      </c>
      <c r="AU133" s="17" t="s">
        <v>82</v>
      </c>
    </row>
    <row r="134" spans="2:65" s="12" customFormat="1" ht="22.5" x14ac:dyDescent="0.2">
      <c r="B134" s="154"/>
      <c r="D134" s="150" t="s">
        <v>182</v>
      </c>
      <c r="E134" s="155" t="s">
        <v>1</v>
      </c>
      <c r="F134" s="156" t="s">
        <v>666</v>
      </c>
      <c r="H134" s="157">
        <v>101.56</v>
      </c>
      <c r="I134" s="158"/>
      <c r="L134" s="154"/>
      <c r="M134" s="159"/>
      <c r="T134" s="160"/>
      <c r="AT134" s="155" t="s">
        <v>182</v>
      </c>
      <c r="AU134" s="155" t="s">
        <v>82</v>
      </c>
      <c r="AV134" s="12" t="s">
        <v>82</v>
      </c>
      <c r="AW134" s="12" t="s">
        <v>31</v>
      </c>
      <c r="AX134" s="12" t="s">
        <v>19</v>
      </c>
      <c r="AY134" s="155" t="s">
        <v>171</v>
      </c>
    </row>
    <row r="135" spans="2:65" s="15" customFormat="1" ht="22.5" x14ac:dyDescent="0.2">
      <c r="B135" s="191"/>
      <c r="D135" s="150" t="s">
        <v>182</v>
      </c>
      <c r="E135" s="192" t="s">
        <v>1</v>
      </c>
      <c r="F135" s="193" t="s">
        <v>667</v>
      </c>
      <c r="H135" s="192" t="s">
        <v>1</v>
      </c>
      <c r="I135" s="194"/>
      <c r="L135" s="191"/>
      <c r="M135" s="195"/>
      <c r="T135" s="196"/>
      <c r="AT135" s="192" t="s">
        <v>182</v>
      </c>
      <c r="AU135" s="192" t="s">
        <v>82</v>
      </c>
      <c r="AV135" s="15" t="s">
        <v>19</v>
      </c>
      <c r="AW135" s="15" t="s">
        <v>31</v>
      </c>
      <c r="AX135" s="15" t="s">
        <v>75</v>
      </c>
      <c r="AY135" s="192" t="s">
        <v>171</v>
      </c>
    </row>
    <row r="136" spans="2:65" s="1" customFormat="1" ht="16.5" customHeight="1" x14ac:dyDescent="0.2">
      <c r="B136" s="32"/>
      <c r="C136" s="137" t="s">
        <v>111</v>
      </c>
      <c r="D136" s="137" t="s">
        <v>174</v>
      </c>
      <c r="E136" s="138" t="s">
        <v>662</v>
      </c>
      <c r="F136" s="139" t="s">
        <v>663</v>
      </c>
      <c r="G136" s="140" t="s">
        <v>177</v>
      </c>
      <c r="H136" s="141">
        <v>15.75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0</v>
      </c>
      <c r="R136" s="146">
        <f>Q136*H136</f>
        <v>0</v>
      </c>
      <c r="S136" s="146">
        <v>2.3800000000000002E-2</v>
      </c>
      <c r="T136" s="147">
        <f>S136*H136</f>
        <v>0.37485000000000002</v>
      </c>
      <c r="AR136" s="148" t="s">
        <v>271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271</v>
      </c>
      <c r="BM136" s="148" t="s">
        <v>668</v>
      </c>
    </row>
    <row r="137" spans="2:65" s="1" customFormat="1" x14ac:dyDescent="0.2">
      <c r="B137" s="32"/>
      <c r="D137" s="150" t="s">
        <v>180</v>
      </c>
      <c r="F137" s="151" t="s">
        <v>665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ht="22.5" x14ac:dyDescent="0.2">
      <c r="B138" s="154"/>
      <c r="D138" s="150" t="s">
        <v>182</v>
      </c>
      <c r="E138" s="155" t="s">
        <v>1</v>
      </c>
      <c r="F138" s="156" t="s">
        <v>669</v>
      </c>
      <c r="H138" s="157">
        <v>15.75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19</v>
      </c>
      <c r="AY138" s="155" t="s">
        <v>171</v>
      </c>
    </row>
    <row r="139" spans="2:65" s="15" customFormat="1" ht="22.5" x14ac:dyDescent="0.2">
      <c r="B139" s="191"/>
      <c r="D139" s="150" t="s">
        <v>182</v>
      </c>
      <c r="E139" s="192" t="s">
        <v>1</v>
      </c>
      <c r="F139" s="193" t="s">
        <v>670</v>
      </c>
      <c r="H139" s="192" t="s">
        <v>1</v>
      </c>
      <c r="I139" s="194"/>
      <c r="L139" s="191"/>
      <c r="M139" s="195"/>
      <c r="T139" s="196"/>
      <c r="AT139" s="192" t="s">
        <v>182</v>
      </c>
      <c r="AU139" s="192" t="s">
        <v>82</v>
      </c>
      <c r="AV139" s="15" t="s">
        <v>19</v>
      </c>
      <c r="AW139" s="15" t="s">
        <v>31</v>
      </c>
      <c r="AX139" s="15" t="s">
        <v>75</v>
      </c>
      <c r="AY139" s="192" t="s">
        <v>171</v>
      </c>
    </row>
    <row r="140" spans="2:65" s="15" customFormat="1" x14ac:dyDescent="0.2">
      <c r="B140" s="191"/>
      <c r="D140" s="150" t="s">
        <v>182</v>
      </c>
      <c r="E140" s="192" t="s">
        <v>1</v>
      </c>
      <c r="F140" s="193" t="s">
        <v>671</v>
      </c>
      <c r="H140" s="192" t="s">
        <v>1</v>
      </c>
      <c r="I140" s="194"/>
      <c r="L140" s="191"/>
      <c r="M140" s="195"/>
      <c r="T140" s="196"/>
      <c r="AT140" s="192" t="s">
        <v>182</v>
      </c>
      <c r="AU140" s="192" t="s">
        <v>82</v>
      </c>
      <c r="AV140" s="15" t="s">
        <v>19</v>
      </c>
      <c r="AW140" s="15" t="s">
        <v>31</v>
      </c>
      <c r="AX140" s="15" t="s">
        <v>75</v>
      </c>
      <c r="AY140" s="192" t="s">
        <v>171</v>
      </c>
    </row>
    <row r="141" spans="2:65" s="1" customFormat="1" ht="16.5" customHeight="1" x14ac:dyDescent="0.2">
      <c r="B141" s="32"/>
      <c r="C141" s="137" t="s">
        <v>114</v>
      </c>
      <c r="D141" s="137" t="s">
        <v>174</v>
      </c>
      <c r="E141" s="138" t="s">
        <v>662</v>
      </c>
      <c r="F141" s="139" t="s">
        <v>663</v>
      </c>
      <c r="G141" s="140" t="s">
        <v>177</v>
      </c>
      <c r="H141" s="141">
        <v>35.200000000000003</v>
      </c>
      <c r="I141" s="142"/>
      <c r="J141" s="143">
        <f>ROUND(I141*H141,1)</f>
        <v>0</v>
      </c>
      <c r="K141" s="139" t="s">
        <v>178</v>
      </c>
      <c r="L141" s="32"/>
      <c r="M141" s="144" t="s">
        <v>1</v>
      </c>
      <c r="N141" s="145" t="s">
        <v>40</v>
      </c>
      <c r="P141" s="146">
        <f>O141*H141</f>
        <v>0</v>
      </c>
      <c r="Q141" s="146">
        <v>0</v>
      </c>
      <c r="R141" s="146">
        <f>Q141*H141</f>
        <v>0</v>
      </c>
      <c r="S141" s="146">
        <v>2.3800000000000002E-2</v>
      </c>
      <c r="T141" s="147">
        <f>S141*H141</f>
        <v>0.83776000000000017</v>
      </c>
      <c r="AR141" s="148" t="s">
        <v>271</v>
      </c>
      <c r="AT141" s="148" t="s">
        <v>174</v>
      </c>
      <c r="AU141" s="148" t="s">
        <v>82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19</v>
      </c>
      <c r="BK141" s="149">
        <f>ROUND(I141*H141,1)</f>
        <v>0</v>
      </c>
      <c r="BL141" s="17" t="s">
        <v>271</v>
      </c>
      <c r="BM141" s="148" t="s">
        <v>672</v>
      </c>
    </row>
    <row r="142" spans="2:65" s="1" customFormat="1" x14ac:dyDescent="0.2">
      <c r="B142" s="32"/>
      <c r="D142" s="150" t="s">
        <v>180</v>
      </c>
      <c r="F142" s="151" t="s">
        <v>665</v>
      </c>
      <c r="I142" s="152"/>
      <c r="L142" s="32"/>
      <c r="M142" s="153"/>
      <c r="T142" s="56"/>
      <c r="AT142" s="17" t="s">
        <v>180</v>
      </c>
      <c r="AU142" s="17" t="s">
        <v>82</v>
      </c>
    </row>
    <row r="143" spans="2:65" s="12" customFormat="1" ht="22.5" x14ac:dyDescent="0.2">
      <c r="B143" s="154"/>
      <c r="D143" s="150" t="s">
        <v>182</v>
      </c>
      <c r="E143" s="155" t="s">
        <v>1</v>
      </c>
      <c r="F143" s="156" t="s">
        <v>673</v>
      </c>
      <c r="H143" s="157">
        <v>35.200000000000003</v>
      </c>
      <c r="I143" s="158"/>
      <c r="L143" s="154"/>
      <c r="M143" s="159"/>
      <c r="T143" s="160"/>
      <c r="AT143" s="155" t="s">
        <v>182</v>
      </c>
      <c r="AU143" s="155" t="s">
        <v>82</v>
      </c>
      <c r="AV143" s="12" t="s">
        <v>82</v>
      </c>
      <c r="AW143" s="12" t="s">
        <v>31</v>
      </c>
      <c r="AX143" s="12" t="s">
        <v>19</v>
      </c>
      <c r="AY143" s="155" t="s">
        <v>171</v>
      </c>
    </row>
    <row r="144" spans="2:65" s="15" customFormat="1" ht="22.5" x14ac:dyDescent="0.2">
      <c r="B144" s="191"/>
      <c r="D144" s="150" t="s">
        <v>182</v>
      </c>
      <c r="E144" s="192" t="s">
        <v>1</v>
      </c>
      <c r="F144" s="193" t="s">
        <v>674</v>
      </c>
      <c r="H144" s="192" t="s">
        <v>1</v>
      </c>
      <c r="I144" s="194"/>
      <c r="L144" s="191"/>
      <c r="M144" s="195"/>
      <c r="T144" s="196"/>
      <c r="AT144" s="192" t="s">
        <v>182</v>
      </c>
      <c r="AU144" s="192" t="s">
        <v>82</v>
      </c>
      <c r="AV144" s="15" t="s">
        <v>19</v>
      </c>
      <c r="AW144" s="15" t="s">
        <v>31</v>
      </c>
      <c r="AX144" s="15" t="s">
        <v>75</v>
      </c>
      <c r="AY144" s="192" t="s">
        <v>171</v>
      </c>
    </row>
    <row r="145" spans="2:65" s="1" customFormat="1" ht="24.2" customHeight="1" x14ac:dyDescent="0.2">
      <c r="B145" s="32"/>
      <c r="C145" s="137" t="s">
        <v>172</v>
      </c>
      <c r="D145" s="137" t="s">
        <v>174</v>
      </c>
      <c r="E145" s="138" t="s">
        <v>675</v>
      </c>
      <c r="F145" s="139" t="s">
        <v>676</v>
      </c>
      <c r="G145" s="140" t="s">
        <v>177</v>
      </c>
      <c r="H145" s="141">
        <v>101.56</v>
      </c>
      <c r="I145" s="142"/>
      <c r="J145" s="143">
        <f>ROUND(I145*H145,1)</f>
        <v>0</v>
      </c>
      <c r="K145" s="139" t="s">
        <v>178</v>
      </c>
      <c r="L145" s="32"/>
      <c r="M145" s="144" t="s">
        <v>1</v>
      </c>
      <c r="N145" s="145" t="s">
        <v>40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271</v>
      </c>
      <c r="AT145" s="148" t="s">
        <v>174</v>
      </c>
      <c r="AU145" s="148" t="s">
        <v>82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19</v>
      </c>
      <c r="BK145" s="149">
        <f>ROUND(I145*H145,1)</f>
        <v>0</v>
      </c>
      <c r="BL145" s="17" t="s">
        <v>271</v>
      </c>
      <c r="BM145" s="148" t="s">
        <v>677</v>
      </c>
    </row>
    <row r="146" spans="2:65" s="1" customFormat="1" x14ac:dyDescent="0.2">
      <c r="B146" s="32"/>
      <c r="D146" s="150" t="s">
        <v>180</v>
      </c>
      <c r="F146" s="151" t="s">
        <v>678</v>
      </c>
      <c r="I146" s="152"/>
      <c r="L146" s="32"/>
      <c r="M146" s="153"/>
      <c r="T146" s="56"/>
      <c r="AT146" s="17" t="s">
        <v>180</v>
      </c>
      <c r="AU146" s="17" t="s">
        <v>82</v>
      </c>
    </row>
    <row r="147" spans="2:65" s="1" customFormat="1" ht="24.2" customHeight="1" x14ac:dyDescent="0.2">
      <c r="B147" s="32"/>
      <c r="C147" s="137" t="s">
        <v>214</v>
      </c>
      <c r="D147" s="137" t="s">
        <v>174</v>
      </c>
      <c r="E147" s="138" t="s">
        <v>675</v>
      </c>
      <c r="F147" s="139" t="s">
        <v>676</v>
      </c>
      <c r="G147" s="140" t="s">
        <v>177</v>
      </c>
      <c r="H147" s="141">
        <v>15.75</v>
      </c>
      <c r="I147" s="142"/>
      <c r="J147" s="143">
        <f>ROUND(I147*H147,1)</f>
        <v>0</v>
      </c>
      <c r="K147" s="139" t="s">
        <v>178</v>
      </c>
      <c r="L147" s="32"/>
      <c r="M147" s="144" t="s">
        <v>1</v>
      </c>
      <c r="N147" s="145" t="s">
        <v>40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271</v>
      </c>
      <c r="AT147" s="148" t="s">
        <v>174</v>
      </c>
      <c r="AU147" s="148" t="s">
        <v>82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19</v>
      </c>
      <c r="BK147" s="149">
        <f>ROUND(I147*H147,1)</f>
        <v>0</v>
      </c>
      <c r="BL147" s="17" t="s">
        <v>271</v>
      </c>
      <c r="BM147" s="148" t="s">
        <v>679</v>
      </c>
    </row>
    <row r="148" spans="2:65" s="1" customFormat="1" x14ac:dyDescent="0.2">
      <c r="B148" s="32"/>
      <c r="D148" s="150" t="s">
        <v>180</v>
      </c>
      <c r="F148" s="151" t="s">
        <v>678</v>
      </c>
      <c r="I148" s="152"/>
      <c r="L148" s="32"/>
      <c r="M148" s="153"/>
      <c r="T148" s="56"/>
      <c r="AT148" s="17" t="s">
        <v>180</v>
      </c>
      <c r="AU148" s="17" t="s">
        <v>82</v>
      </c>
    </row>
    <row r="149" spans="2:65" s="1" customFormat="1" ht="24.2" customHeight="1" x14ac:dyDescent="0.2">
      <c r="B149" s="32"/>
      <c r="C149" s="137" t="s">
        <v>196</v>
      </c>
      <c r="D149" s="137" t="s">
        <v>174</v>
      </c>
      <c r="E149" s="138" t="s">
        <v>675</v>
      </c>
      <c r="F149" s="139" t="s">
        <v>676</v>
      </c>
      <c r="G149" s="140" t="s">
        <v>177</v>
      </c>
      <c r="H149" s="141">
        <v>35.200000000000003</v>
      </c>
      <c r="I149" s="142"/>
      <c r="J149" s="143">
        <f>ROUND(I149*H149,1)</f>
        <v>0</v>
      </c>
      <c r="K149" s="139" t="s">
        <v>178</v>
      </c>
      <c r="L149" s="32"/>
      <c r="M149" s="144" t="s">
        <v>1</v>
      </c>
      <c r="N149" s="145" t="s">
        <v>40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271</v>
      </c>
      <c r="AT149" s="148" t="s">
        <v>174</v>
      </c>
      <c r="AU149" s="148" t="s">
        <v>82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19</v>
      </c>
      <c r="BK149" s="149">
        <f>ROUND(I149*H149,1)</f>
        <v>0</v>
      </c>
      <c r="BL149" s="17" t="s">
        <v>271</v>
      </c>
      <c r="BM149" s="148" t="s">
        <v>680</v>
      </c>
    </row>
    <row r="150" spans="2:65" s="1" customFormat="1" x14ac:dyDescent="0.2">
      <c r="B150" s="32"/>
      <c r="D150" s="150" t="s">
        <v>180</v>
      </c>
      <c r="F150" s="151" t="s">
        <v>678</v>
      </c>
      <c r="I150" s="152"/>
      <c r="L150" s="32"/>
      <c r="M150" s="153"/>
      <c r="T150" s="56"/>
      <c r="AT150" s="17" t="s">
        <v>180</v>
      </c>
      <c r="AU150" s="17" t="s">
        <v>82</v>
      </c>
    </row>
    <row r="151" spans="2:65" s="1" customFormat="1" ht="24.2" customHeight="1" x14ac:dyDescent="0.2">
      <c r="B151" s="32"/>
      <c r="C151" s="137" t="s">
        <v>226</v>
      </c>
      <c r="D151" s="137" t="s">
        <v>174</v>
      </c>
      <c r="E151" s="138" t="s">
        <v>681</v>
      </c>
      <c r="F151" s="139" t="s">
        <v>682</v>
      </c>
      <c r="G151" s="140" t="s">
        <v>177</v>
      </c>
      <c r="H151" s="141">
        <v>15.75</v>
      </c>
      <c r="I151" s="142"/>
      <c r="J151" s="143">
        <f>ROUND(I151*H151,1)</f>
        <v>0</v>
      </c>
      <c r="K151" s="139" t="s">
        <v>178</v>
      </c>
      <c r="L151" s="32"/>
      <c r="M151" s="144" t="s">
        <v>1</v>
      </c>
      <c r="N151" s="145" t="s">
        <v>40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271</v>
      </c>
      <c r="AT151" s="148" t="s">
        <v>174</v>
      </c>
      <c r="AU151" s="148" t="s">
        <v>82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19</v>
      </c>
      <c r="BK151" s="149">
        <f>ROUND(I151*H151,1)</f>
        <v>0</v>
      </c>
      <c r="BL151" s="17" t="s">
        <v>271</v>
      </c>
      <c r="BM151" s="148" t="s">
        <v>683</v>
      </c>
    </row>
    <row r="152" spans="2:65" s="1" customFormat="1" x14ac:dyDescent="0.2">
      <c r="B152" s="32"/>
      <c r="D152" s="150" t="s">
        <v>180</v>
      </c>
      <c r="F152" s="151" t="s">
        <v>684</v>
      </c>
      <c r="I152" s="152"/>
      <c r="L152" s="32"/>
      <c r="M152" s="153"/>
      <c r="T152" s="56"/>
      <c r="AT152" s="17" t="s">
        <v>180</v>
      </c>
      <c r="AU152" s="17" t="s">
        <v>82</v>
      </c>
    </row>
    <row r="153" spans="2:65" s="12" customFormat="1" ht="22.5" x14ac:dyDescent="0.2">
      <c r="B153" s="154"/>
      <c r="D153" s="150" t="s">
        <v>182</v>
      </c>
      <c r="E153" s="155" t="s">
        <v>1</v>
      </c>
      <c r="F153" s="156" t="s">
        <v>685</v>
      </c>
      <c r="H153" s="157">
        <v>15.75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31</v>
      </c>
      <c r="AX153" s="12" t="s">
        <v>19</v>
      </c>
      <c r="AY153" s="155" t="s">
        <v>171</v>
      </c>
    </row>
    <row r="154" spans="2:65" s="1" customFormat="1" ht="24.2" customHeight="1" x14ac:dyDescent="0.2">
      <c r="B154" s="32"/>
      <c r="C154" s="137" t="s">
        <v>231</v>
      </c>
      <c r="D154" s="137" t="s">
        <v>174</v>
      </c>
      <c r="E154" s="138" t="s">
        <v>686</v>
      </c>
      <c r="F154" s="139" t="s">
        <v>687</v>
      </c>
      <c r="G154" s="140" t="s">
        <v>221</v>
      </c>
      <c r="H154" s="141">
        <v>1</v>
      </c>
      <c r="I154" s="142"/>
      <c r="J154" s="143">
        <f>ROUND(I154*H154,1)</f>
        <v>0</v>
      </c>
      <c r="K154" s="139" t="s">
        <v>178</v>
      </c>
      <c r="L154" s="32"/>
      <c r="M154" s="144" t="s">
        <v>1</v>
      </c>
      <c r="N154" s="145" t="s">
        <v>40</v>
      </c>
      <c r="P154" s="146">
        <f>O154*H154</f>
        <v>0</v>
      </c>
      <c r="Q154" s="146">
        <v>7.6000000000000004E-5</v>
      </c>
      <c r="R154" s="146">
        <f>Q154*H154</f>
        <v>7.6000000000000004E-5</v>
      </c>
      <c r="S154" s="146">
        <v>2.4930000000000001E-2</v>
      </c>
      <c r="T154" s="147">
        <f>S154*H154</f>
        <v>2.4930000000000001E-2</v>
      </c>
      <c r="AR154" s="148" t="s">
        <v>271</v>
      </c>
      <c r="AT154" s="148" t="s">
        <v>174</v>
      </c>
      <c r="AU154" s="148" t="s">
        <v>82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19</v>
      </c>
      <c r="BK154" s="149">
        <f>ROUND(I154*H154,1)</f>
        <v>0</v>
      </c>
      <c r="BL154" s="17" t="s">
        <v>271</v>
      </c>
      <c r="BM154" s="148" t="s">
        <v>688</v>
      </c>
    </row>
    <row r="155" spans="2:65" s="1" customFormat="1" ht="19.5" x14ac:dyDescent="0.2">
      <c r="B155" s="32"/>
      <c r="D155" s="150" t="s">
        <v>180</v>
      </c>
      <c r="F155" s="151" t="s">
        <v>689</v>
      </c>
      <c r="I155" s="152"/>
      <c r="L155" s="32"/>
      <c r="M155" s="153"/>
      <c r="T155" s="56"/>
      <c r="AT155" s="17" t="s">
        <v>180</v>
      </c>
      <c r="AU155" s="17" t="s">
        <v>82</v>
      </c>
    </row>
    <row r="156" spans="2:65" s="1" customFormat="1" ht="24.2" customHeight="1" x14ac:dyDescent="0.2">
      <c r="B156" s="32"/>
      <c r="C156" s="137" t="s">
        <v>235</v>
      </c>
      <c r="D156" s="137" t="s">
        <v>174</v>
      </c>
      <c r="E156" s="138" t="s">
        <v>690</v>
      </c>
      <c r="F156" s="139" t="s">
        <v>691</v>
      </c>
      <c r="G156" s="140" t="s">
        <v>221</v>
      </c>
      <c r="H156" s="141">
        <v>2</v>
      </c>
      <c r="I156" s="142"/>
      <c r="J156" s="143">
        <f>ROUND(I156*H156,1)</f>
        <v>0</v>
      </c>
      <c r="K156" s="139" t="s">
        <v>178</v>
      </c>
      <c r="L156" s="32"/>
      <c r="M156" s="144" t="s">
        <v>1</v>
      </c>
      <c r="N156" s="145" t="s">
        <v>40</v>
      </c>
      <c r="P156" s="146">
        <f>O156*H156</f>
        <v>0</v>
      </c>
      <c r="Q156" s="146">
        <v>7.6000000000000004E-5</v>
      </c>
      <c r="R156" s="146">
        <f>Q156*H156</f>
        <v>1.5200000000000001E-4</v>
      </c>
      <c r="S156" s="146">
        <v>4.675E-2</v>
      </c>
      <c r="T156" s="147">
        <f>S156*H156</f>
        <v>9.35E-2</v>
      </c>
      <c r="AR156" s="148" t="s">
        <v>271</v>
      </c>
      <c r="AT156" s="148" t="s">
        <v>174</v>
      </c>
      <c r="AU156" s="148" t="s">
        <v>82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19</v>
      </c>
      <c r="BK156" s="149">
        <f>ROUND(I156*H156,1)</f>
        <v>0</v>
      </c>
      <c r="BL156" s="17" t="s">
        <v>271</v>
      </c>
      <c r="BM156" s="148" t="s">
        <v>692</v>
      </c>
    </row>
    <row r="157" spans="2:65" s="1" customFormat="1" ht="19.5" x14ac:dyDescent="0.2">
      <c r="B157" s="32"/>
      <c r="D157" s="150" t="s">
        <v>180</v>
      </c>
      <c r="F157" s="151" t="s">
        <v>693</v>
      </c>
      <c r="I157" s="152"/>
      <c r="L157" s="32"/>
      <c r="M157" s="153"/>
      <c r="T157" s="56"/>
      <c r="AT157" s="17" t="s">
        <v>180</v>
      </c>
      <c r="AU157" s="17" t="s">
        <v>82</v>
      </c>
    </row>
    <row r="158" spans="2:65" s="1" customFormat="1" ht="21.75" customHeight="1" x14ac:dyDescent="0.2">
      <c r="B158" s="32"/>
      <c r="C158" s="137" t="s">
        <v>251</v>
      </c>
      <c r="D158" s="137" t="s">
        <v>174</v>
      </c>
      <c r="E158" s="138" t="s">
        <v>694</v>
      </c>
      <c r="F158" s="139" t="s">
        <v>695</v>
      </c>
      <c r="G158" s="140" t="s">
        <v>177</v>
      </c>
      <c r="H158" s="141">
        <v>152.51</v>
      </c>
      <c r="I158" s="142"/>
      <c r="J158" s="143">
        <f>ROUND(I158*H158,1)</f>
        <v>0</v>
      </c>
      <c r="K158" s="139" t="s">
        <v>178</v>
      </c>
      <c r="L158" s="32"/>
      <c r="M158" s="144" t="s">
        <v>1</v>
      </c>
      <c r="N158" s="145" t="s">
        <v>40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271</v>
      </c>
      <c r="AT158" s="148" t="s">
        <v>174</v>
      </c>
      <c r="AU158" s="148" t="s">
        <v>82</v>
      </c>
      <c r="AY158" s="17" t="s">
        <v>171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19</v>
      </c>
      <c r="BK158" s="149">
        <f>ROUND(I158*H158,1)</f>
        <v>0</v>
      </c>
      <c r="BL158" s="17" t="s">
        <v>271</v>
      </c>
      <c r="BM158" s="148" t="s">
        <v>696</v>
      </c>
    </row>
    <row r="159" spans="2:65" s="1" customFormat="1" ht="19.5" x14ac:dyDescent="0.2">
      <c r="B159" s="32"/>
      <c r="D159" s="150" t="s">
        <v>180</v>
      </c>
      <c r="F159" s="151" t="s">
        <v>697</v>
      </c>
      <c r="I159" s="152"/>
      <c r="L159" s="32"/>
      <c r="M159" s="153"/>
      <c r="T159" s="56"/>
      <c r="AT159" s="17" t="s">
        <v>180</v>
      </c>
      <c r="AU159" s="17" t="s">
        <v>82</v>
      </c>
    </row>
    <row r="160" spans="2:65" s="12" customFormat="1" ht="22.5" x14ac:dyDescent="0.2">
      <c r="B160" s="154"/>
      <c r="D160" s="150" t="s">
        <v>182</v>
      </c>
      <c r="E160" s="155" t="s">
        <v>1</v>
      </c>
      <c r="F160" s="156" t="s">
        <v>698</v>
      </c>
      <c r="H160" s="157">
        <v>152.51</v>
      </c>
      <c r="I160" s="158"/>
      <c r="L160" s="154"/>
      <c r="M160" s="159"/>
      <c r="T160" s="160"/>
      <c r="AT160" s="155" t="s">
        <v>182</v>
      </c>
      <c r="AU160" s="155" t="s">
        <v>82</v>
      </c>
      <c r="AV160" s="12" t="s">
        <v>82</v>
      </c>
      <c r="AW160" s="12" t="s">
        <v>31</v>
      </c>
      <c r="AX160" s="12" t="s">
        <v>19</v>
      </c>
      <c r="AY160" s="155" t="s">
        <v>171</v>
      </c>
    </row>
    <row r="161" spans="2:65" s="15" customFormat="1" x14ac:dyDescent="0.2">
      <c r="B161" s="191"/>
      <c r="D161" s="150" t="s">
        <v>182</v>
      </c>
      <c r="E161" s="192" t="s">
        <v>1</v>
      </c>
      <c r="F161" s="193" t="s">
        <v>699</v>
      </c>
      <c r="H161" s="192" t="s">
        <v>1</v>
      </c>
      <c r="I161" s="194"/>
      <c r="L161" s="191"/>
      <c r="M161" s="195"/>
      <c r="T161" s="196"/>
      <c r="AT161" s="192" t="s">
        <v>182</v>
      </c>
      <c r="AU161" s="192" t="s">
        <v>82</v>
      </c>
      <c r="AV161" s="15" t="s">
        <v>19</v>
      </c>
      <c r="AW161" s="15" t="s">
        <v>31</v>
      </c>
      <c r="AX161" s="15" t="s">
        <v>75</v>
      </c>
      <c r="AY161" s="192" t="s">
        <v>171</v>
      </c>
    </row>
    <row r="162" spans="2:65" s="1" customFormat="1" ht="24.2" customHeight="1" x14ac:dyDescent="0.2">
      <c r="B162" s="32"/>
      <c r="C162" s="137" t="s">
        <v>257</v>
      </c>
      <c r="D162" s="137" t="s">
        <v>174</v>
      </c>
      <c r="E162" s="138" t="s">
        <v>700</v>
      </c>
      <c r="F162" s="139" t="s">
        <v>682</v>
      </c>
      <c r="G162" s="140" t="s">
        <v>177</v>
      </c>
      <c r="H162" s="141">
        <v>101.56</v>
      </c>
      <c r="I162" s="142"/>
      <c r="J162" s="143">
        <f>ROUND(I162*H162,1)</f>
        <v>0</v>
      </c>
      <c r="K162" s="139" t="s">
        <v>178</v>
      </c>
      <c r="L162" s="32"/>
      <c r="M162" s="144" t="s">
        <v>1</v>
      </c>
      <c r="N162" s="145" t="s">
        <v>40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271</v>
      </c>
      <c r="AT162" s="148" t="s">
        <v>174</v>
      </c>
      <c r="AU162" s="148" t="s">
        <v>82</v>
      </c>
      <c r="AY162" s="17" t="s">
        <v>171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19</v>
      </c>
      <c r="BK162" s="149">
        <f>ROUND(I162*H162,1)</f>
        <v>0</v>
      </c>
      <c r="BL162" s="17" t="s">
        <v>271</v>
      </c>
      <c r="BM162" s="148" t="s">
        <v>701</v>
      </c>
    </row>
    <row r="163" spans="2:65" s="1" customFormat="1" x14ac:dyDescent="0.2">
      <c r="B163" s="32"/>
      <c r="D163" s="150" t="s">
        <v>180</v>
      </c>
      <c r="F163" s="151" t="s">
        <v>684</v>
      </c>
      <c r="I163" s="152"/>
      <c r="L163" s="32"/>
      <c r="M163" s="153"/>
      <c r="T163" s="56"/>
      <c r="AT163" s="17" t="s">
        <v>180</v>
      </c>
      <c r="AU163" s="17" t="s">
        <v>82</v>
      </c>
    </row>
    <row r="164" spans="2:65" s="12" customFormat="1" ht="22.5" x14ac:dyDescent="0.2">
      <c r="B164" s="154"/>
      <c r="D164" s="150" t="s">
        <v>182</v>
      </c>
      <c r="E164" s="155" t="s">
        <v>1</v>
      </c>
      <c r="F164" s="156" t="s">
        <v>702</v>
      </c>
      <c r="H164" s="157">
        <v>101.56</v>
      </c>
      <c r="I164" s="158"/>
      <c r="L164" s="154"/>
      <c r="M164" s="159"/>
      <c r="T164" s="160"/>
      <c r="AT164" s="155" t="s">
        <v>182</v>
      </c>
      <c r="AU164" s="155" t="s">
        <v>82</v>
      </c>
      <c r="AV164" s="12" t="s">
        <v>82</v>
      </c>
      <c r="AW164" s="12" t="s">
        <v>31</v>
      </c>
      <c r="AX164" s="12" t="s">
        <v>19</v>
      </c>
      <c r="AY164" s="155" t="s">
        <v>171</v>
      </c>
    </row>
    <row r="165" spans="2:65" s="1" customFormat="1" ht="24.2" customHeight="1" x14ac:dyDescent="0.2">
      <c r="B165" s="32"/>
      <c r="C165" s="137" t="s">
        <v>262</v>
      </c>
      <c r="D165" s="137" t="s">
        <v>174</v>
      </c>
      <c r="E165" s="138" t="s">
        <v>700</v>
      </c>
      <c r="F165" s="139" t="s">
        <v>682</v>
      </c>
      <c r="G165" s="140" t="s">
        <v>177</v>
      </c>
      <c r="H165" s="141">
        <v>35.200000000000003</v>
      </c>
      <c r="I165" s="142"/>
      <c r="J165" s="143">
        <f>ROUND(I165*H165,1)</f>
        <v>0</v>
      </c>
      <c r="K165" s="139" t="s">
        <v>178</v>
      </c>
      <c r="L165" s="32"/>
      <c r="M165" s="144" t="s">
        <v>1</v>
      </c>
      <c r="N165" s="145" t="s">
        <v>40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271</v>
      </c>
      <c r="AT165" s="148" t="s">
        <v>174</v>
      </c>
      <c r="AU165" s="148" t="s">
        <v>82</v>
      </c>
      <c r="AY165" s="17" t="s">
        <v>171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19</v>
      </c>
      <c r="BK165" s="149">
        <f>ROUND(I165*H165,1)</f>
        <v>0</v>
      </c>
      <c r="BL165" s="17" t="s">
        <v>271</v>
      </c>
      <c r="BM165" s="148" t="s">
        <v>703</v>
      </c>
    </row>
    <row r="166" spans="2:65" s="1" customFormat="1" x14ac:dyDescent="0.2">
      <c r="B166" s="32"/>
      <c r="D166" s="150" t="s">
        <v>180</v>
      </c>
      <c r="F166" s="151" t="s">
        <v>684</v>
      </c>
      <c r="I166" s="152"/>
      <c r="L166" s="32"/>
      <c r="M166" s="153"/>
      <c r="T166" s="56"/>
      <c r="AT166" s="17" t="s">
        <v>180</v>
      </c>
      <c r="AU166" s="17" t="s">
        <v>82</v>
      </c>
    </row>
    <row r="167" spans="2:65" s="12" customFormat="1" ht="22.5" x14ac:dyDescent="0.2">
      <c r="B167" s="154"/>
      <c r="D167" s="150" t="s">
        <v>182</v>
      </c>
      <c r="E167" s="155" t="s">
        <v>1</v>
      </c>
      <c r="F167" s="156" t="s">
        <v>704</v>
      </c>
      <c r="H167" s="157">
        <v>35.200000000000003</v>
      </c>
      <c r="I167" s="158"/>
      <c r="L167" s="154"/>
      <c r="M167" s="159"/>
      <c r="T167" s="160"/>
      <c r="AT167" s="155" t="s">
        <v>182</v>
      </c>
      <c r="AU167" s="155" t="s">
        <v>82</v>
      </c>
      <c r="AV167" s="12" t="s">
        <v>82</v>
      </c>
      <c r="AW167" s="12" t="s">
        <v>31</v>
      </c>
      <c r="AX167" s="12" t="s">
        <v>19</v>
      </c>
      <c r="AY167" s="155" t="s">
        <v>171</v>
      </c>
    </row>
    <row r="168" spans="2:65" s="1" customFormat="1" ht="21.75" customHeight="1" x14ac:dyDescent="0.2">
      <c r="B168" s="32"/>
      <c r="C168" s="137" t="s">
        <v>8</v>
      </c>
      <c r="D168" s="137" t="s">
        <v>174</v>
      </c>
      <c r="E168" s="138" t="s">
        <v>705</v>
      </c>
      <c r="F168" s="139" t="s">
        <v>706</v>
      </c>
      <c r="G168" s="140" t="s">
        <v>177</v>
      </c>
      <c r="H168" s="141">
        <v>101.56</v>
      </c>
      <c r="I168" s="142"/>
      <c r="J168" s="143">
        <f>ROUND(I168*H168,1)</f>
        <v>0</v>
      </c>
      <c r="K168" s="139" t="s">
        <v>178</v>
      </c>
      <c r="L168" s="32"/>
      <c r="M168" s="144" t="s">
        <v>1</v>
      </c>
      <c r="N168" s="145" t="s">
        <v>40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271</v>
      </c>
      <c r="AT168" s="148" t="s">
        <v>174</v>
      </c>
      <c r="AU168" s="148" t="s">
        <v>82</v>
      </c>
      <c r="AY168" s="17" t="s">
        <v>171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19</v>
      </c>
      <c r="BK168" s="149">
        <f>ROUND(I168*H168,1)</f>
        <v>0</v>
      </c>
      <c r="BL168" s="17" t="s">
        <v>271</v>
      </c>
      <c r="BM168" s="148" t="s">
        <v>707</v>
      </c>
    </row>
    <row r="169" spans="2:65" s="1" customFormat="1" ht="19.5" x14ac:dyDescent="0.2">
      <c r="B169" s="32"/>
      <c r="D169" s="150" t="s">
        <v>180</v>
      </c>
      <c r="F169" s="151" t="s">
        <v>708</v>
      </c>
      <c r="I169" s="152"/>
      <c r="L169" s="32"/>
      <c r="M169" s="153"/>
      <c r="T169" s="56"/>
      <c r="AT169" s="17" t="s">
        <v>180</v>
      </c>
      <c r="AU169" s="17" t="s">
        <v>82</v>
      </c>
    </row>
    <row r="170" spans="2:65" s="12" customFormat="1" ht="22.5" x14ac:dyDescent="0.2">
      <c r="B170" s="154"/>
      <c r="D170" s="150" t="s">
        <v>182</v>
      </c>
      <c r="E170" s="155" t="s">
        <v>1</v>
      </c>
      <c r="F170" s="156" t="s">
        <v>709</v>
      </c>
      <c r="H170" s="157">
        <v>101.56</v>
      </c>
      <c r="I170" s="158"/>
      <c r="L170" s="154"/>
      <c r="M170" s="159"/>
      <c r="T170" s="160"/>
      <c r="AT170" s="155" t="s">
        <v>182</v>
      </c>
      <c r="AU170" s="155" t="s">
        <v>82</v>
      </c>
      <c r="AV170" s="12" t="s">
        <v>82</v>
      </c>
      <c r="AW170" s="12" t="s">
        <v>31</v>
      </c>
      <c r="AX170" s="12" t="s">
        <v>19</v>
      </c>
      <c r="AY170" s="155" t="s">
        <v>171</v>
      </c>
    </row>
    <row r="171" spans="2:65" s="15" customFormat="1" x14ac:dyDescent="0.2">
      <c r="B171" s="191"/>
      <c r="D171" s="150" t="s">
        <v>182</v>
      </c>
      <c r="E171" s="192" t="s">
        <v>1</v>
      </c>
      <c r="F171" s="193" t="s">
        <v>710</v>
      </c>
      <c r="H171" s="192" t="s">
        <v>1</v>
      </c>
      <c r="I171" s="194"/>
      <c r="L171" s="191"/>
      <c r="M171" s="195"/>
      <c r="T171" s="196"/>
      <c r="AT171" s="192" t="s">
        <v>182</v>
      </c>
      <c r="AU171" s="192" t="s">
        <v>82</v>
      </c>
      <c r="AV171" s="15" t="s">
        <v>19</v>
      </c>
      <c r="AW171" s="15" t="s">
        <v>31</v>
      </c>
      <c r="AX171" s="15" t="s">
        <v>75</v>
      </c>
      <c r="AY171" s="192" t="s">
        <v>171</v>
      </c>
    </row>
    <row r="172" spans="2:65" s="1" customFormat="1" ht="21.75" customHeight="1" x14ac:dyDescent="0.2">
      <c r="B172" s="32"/>
      <c r="C172" s="137" t="s">
        <v>271</v>
      </c>
      <c r="D172" s="137" t="s">
        <v>174</v>
      </c>
      <c r="E172" s="138" t="s">
        <v>705</v>
      </c>
      <c r="F172" s="139" t="s">
        <v>706</v>
      </c>
      <c r="G172" s="140" t="s">
        <v>177</v>
      </c>
      <c r="H172" s="141">
        <v>15.75</v>
      </c>
      <c r="I172" s="142"/>
      <c r="J172" s="143">
        <f>ROUND(I172*H172,1)</f>
        <v>0</v>
      </c>
      <c r="K172" s="139" t="s">
        <v>178</v>
      </c>
      <c r="L172" s="32"/>
      <c r="M172" s="144" t="s">
        <v>1</v>
      </c>
      <c r="N172" s="145" t="s">
        <v>40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271</v>
      </c>
      <c r="AT172" s="148" t="s">
        <v>174</v>
      </c>
      <c r="AU172" s="148" t="s">
        <v>82</v>
      </c>
      <c r="AY172" s="17" t="s">
        <v>171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19</v>
      </c>
      <c r="BK172" s="149">
        <f>ROUND(I172*H172,1)</f>
        <v>0</v>
      </c>
      <c r="BL172" s="17" t="s">
        <v>271</v>
      </c>
      <c r="BM172" s="148" t="s">
        <v>711</v>
      </c>
    </row>
    <row r="173" spans="2:65" s="1" customFormat="1" ht="19.5" x14ac:dyDescent="0.2">
      <c r="B173" s="32"/>
      <c r="D173" s="150" t="s">
        <v>180</v>
      </c>
      <c r="F173" s="151" t="s">
        <v>708</v>
      </c>
      <c r="I173" s="152"/>
      <c r="L173" s="32"/>
      <c r="M173" s="153"/>
      <c r="T173" s="56"/>
      <c r="AT173" s="17" t="s">
        <v>180</v>
      </c>
      <c r="AU173" s="17" t="s">
        <v>82</v>
      </c>
    </row>
    <row r="174" spans="2:65" s="12" customFormat="1" ht="22.5" x14ac:dyDescent="0.2">
      <c r="B174" s="154"/>
      <c r="D174" s="150" t="s">
        <v>182</v>
      </c>
      <c r="E174" s="155" t="s">
        <v>1</v>
      </c>
      <c r="F174" s="156" t="s">
        <v>669</v>
      </c>
      <c r="H174" s="157">
        <v>15.75</v>
      </c>
      <c r="I174" s="158"/>
      <c r="L174" s="154"/>
      <c r="M174" s="159"/>
      <c r="T174" s="160"/>
      <c r="AT174" s="155" t="s">
        <v>182</v>
      </c>
      <c r="AU174" s="155" t="s">
        <v>82</v>
      </c>
      <c r="AV174" s="12" t="s">
        <v>82</v>
      </c>
      <c r="AW174" s="12" t="s">
        <v>31</v>
      </c>
      <c r="AX174" s="12" t="s">
        <v>19</v>
      </c>
      <c r="AY174" s="155" t="s">
        <v>171</v>
      </c>
    </row>
    <row r="175" spans="2:65" s="15" customFormat="1" x14ac:dyDescent="0.2">
      <c r="B175" s="191"/>
      <c r="D175" s="150" t="s">
        <v>182</v>
      </c>
      <c r="E175" s="192" t="s">
        <v>1</v>
      </c>
      <c r="F175" s="193" t="s">
        <v>712</v>
      </c>
      <c r="H175" s="192" t="s">
        <v>1</v>
      </c>
      <c r="I175" s="194"/>
      <c r="L175" s="191"/>
      <c r="M175" s="195"/>
      <c r="T175" s="196"/>
      <c r="AT175" s="192" t="s">
        <v>182</v>
      </c>
      <c r="AU175" s="192" t="s">
        <v>82</v>
      </c>
      <c r="AV175" s="15" t="s">
        <v>19</v>
      </c>
      <c r="AW175" s="15" t="s">
        <v>31</v>
      </c>
      <c r="AX175" s="15" t="s">
        <v>75</v>
      </c>
      <c r="AY175" s="192" t="s">
        <v>171</v>
      </c>
    </row>
    <row r="176" spans="2:65" s="1" customFormat="1" ht="21.75" customHeight="1" x14ac:dyDescent="0.2">
      <c r="B176" s="32"/>
      <c r="C176" s="137" t="s">
        <v>276</v>
      </c>
      <c r="D176" s="137" t="s">
        <v>174</v>
      </c>
      <c r="E176" s="138" t="s">
        <v>705</v>
      </c>
      <c r="F176" s="139" t="s">
        <v>706</v>
      </c>
      <c r="G176" s="140" t="s">
        <v>177</v>
      </c>
      <c r="H176" s="141">
        <v>35.200000000000003</v>
      </c>
      <c r="I176" s="142"/>
      <c r="J176" s="143">
        <f>ROUND(I176*H176,1)</f>
        <v>0</v>
      </c>
      <c r="K176" s="139" t="s">
        <v>178</v>
      </c>
      <c r="L176" s="32"/>
      <c r="M176" s="144" t="s">
        <v>1</v>
      </c>
      <c r="N176" s="145" t="s">
        <v>40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271</v>
      </c>
      <c r="AT176" s="148" t="s">
        <v>174</v>
      </c>
      <c r="AU176" s="148" t="s">
        <v>82</v>
      </c>
      <c r="AY176" s="17" t="s">
        <v>171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19</v>
      </c>
      <c r="BK176" s="149">
        <f>ROUND(I176*H176,1)</f>
        <v>0</v>
      </c>
      <c r="BL176" s="17" t="s">
        <v>271</v>
      </c>
      <c r="BM176" s="148" t="s">
        <v>713</v>
      </c>
    </row>
    <row r="177" spans="2:65" s="1" customFormat="1" ht="19.5" x14ac:dyDescent="0.2">
      <c r="B177" s="32"/>
      <c r="D177" s="150" t="s">
        <v>180</v>
      </c>
      <c r="F177" s="151" t="s">
        <v>708</v>
      </c>
      <c r="I177" s="152"/>
      <c r="L177" s="32"/>
      <c r="M177" s="153"/>
      <c r="T177" s="56"/>
      <c r="AT177" s="17" t="s">
        <v>180</v>
      </c>
      <c r="AU177" s="17" t="s">
        <v>82</v>
      </c>
    </row>
    <row r="178" spans="2:65" s="12" customFormat="1" ht="22.5" x14ac:dyDescent="0.2">
      <c r="B178" s="154"/>
      <c r="D178" s="150" t="s">
        <v>182</v>
      </c>
      <c r="E178" s="155" t="s">
        <v>1</v>
      </c>
      <c r="F178" s="156" t="s">
        <v>714</v>
      </c>
      <c r="H178" s="157">
        <v>35.200000000000003</v>
      </c>
      <c r="I178" s="158"/>
      <c r="L178" s="154"/>
      <c r="M178" s="159"/>
      <c r="T178" s="160"/>
      <c r="AT178" s="155" t="s">
        <v>182</v>
      </c>
      <c r="AU178" s="155" t="s">
        <v>82</v>
      </c>
      <c r="AV178" s="12" t="s">
        <v>82</v>
      </c>
      <c r="AW178" s="12" t="s">
        <v>31</v>
      </c>
      <c r="AX178" s="12" t="s">
        <v>19</v>
      </c>
      <c r="AY178" s="155" t="s">
        <v>171</v>
      </c>
    </row>
    <row r="179" spans="2:65" s="15" customFormat="1" x14ac:dyDescent="0.2">
      <c r="B179" s="191"/>
      <c r="D179" s="150" t="s">
        <v>182</v>
      </c>
      <c r="E179" s="192" t="s">
        <v>1</v>
      </c>
      <c r="F179" s="193" t="s">
        <v>715</v>
      </c>
      <c r="H179" s="192" t="s">
        <v>1</v>
      </c>
      <c r="I179" s="194"/>
      <c r="L179" s="191"/>
      <c r="M179" s="195"/>
      <c r="T179" s="196"/>
      <c r="AT179" s="192" t="s">
        <v>182</v>
      </c>
      <c r="AU179" s="192" t="s">
        <v>82</v>
      </c>
      <c r="AV179" s="15" t="s">
        <v>19</v>
      </c>
      <c r="AW179" s="15" t="s">
        <v>31</v>
      </c>
      <c r="AX179" s="15" t="s">
        <v>75</v>
      </c>
      <c r="AY179" s="192" t="s">
        <v>171</v>
      </c>
    </row>
    <row r="180" spans="2:65" s="1" customFormat="1" ht="24.2" customHeight="1" x14ac:dyDescent="0.2">
      <c r="B180" s="32"/>
      <c r="C180" s="137" t="s">
        <v>284</v>
      </c>
      <c r="D180" s="137" t="s">
        <v>174</v>
      </c>
      <c r="E180" s="138" t="s">
        <v>716</v>
      </c>
      <c r="F180" s="139" t="s">
        <v>717</v>
      </c>
      <c r="G180" s="140" t="s">
        <v>221</v>
      </c>
      <c r="H180" s="141">
        <v>1</v>
      </c>
      <c r="I180" s="142"/>
      <c r="J180" s="143">
        <f>ROUND(I180*H180,1)</f>
        <v>0</v>
      </c>
      <c r="K180" s="139" t="s">
        <v>178</v>
      </c>
      <c r="L180" s="32"/>
      <c r="M180" s="144" t="s">
        <v>1</v>
      </c>
      <c r="N180" s="145" t="s">
        <v>40</v>
      </c>
      <c r="P180" s="146">
        <f>O180*H180</f>
        <v>0</v>
      </c>
      <c r="Q180" s="146">
        <v>1.5999999999999999E-5</v>
      </c>
      <c r="R180" s="146">
        <f>Q180*H180</f>
        <v>1.5999999999999999E-5</v>
      </c>
      <c r="S180" s="146">
        <v>0</v>
      </c>
      <c r="T180" s="147">
        <f>S180*H180</f>
        <v>0</v>
      </c>
      <c r="AR180" s="148" t="s">
        <v>271</v>
      </c>
      <c r="AT180" s="148" t="s">
        <v>174</v>
      </c>
      <c r="AU180" s="148" t="s">
        <v>82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19</v>
      </c>
      <c r="BK180" s="149">
        <f>ROUND(I180*H180,1)</f>
        <v>0</v>
      </c>
      <c r="BL180" s="17" t="s">
        <v>271</v>
      </c>
      <c r="BM180" s="148" t="s">
        <v>718</v>
      </c>
    </row>
    <row r="181" spans="2:65" s="1" customFormat="1" ht="19.5" x14ac:dyDescent="0.2">
      <c r="B181" s="32"/>
      <c r="D181" s="150" t="s">
        <v>180</v>
      </c>
      <c r="F181" s="151" t="s">
        <v>719</v>
      </c>
      <c r="I181" s="152"/>
      <c r="L181" s="32"/>
      <c r="M181" s="153"/>
      <c r="T181" s="56"/>
      <c r="AT181" s="17" t="s">
        <v>180</v>
      </c>
      <c r="AU181" s="17" t="s">
        <v>82</v>
      </c>
    </row>
    <row r="182" spans="2:65" s="1" customFormat="1" ht="24.2" customHeight="1" x14ac:dyDescent="0.2">
      <c r="B182" s="32"/>
      <c r="C182" s="137" t="s">
        <v>314</v>
      </c>
      <c r="D182" s="137" t="s">
        <v>174</v>
      </c>
      <c r="E182" s="138" t="s">
        <v>720</v>
      </c>
      <c r="F182" s="139" t="s">
        <v>721</v>
      </c>
      <c r="G182" s="140" t="s">
        <v>221</v>
      </c>
      <c r="H182" s="141">
        <v>2</v>
      </c>
      <c r="I182" s="142"/>
      <c r="J182" s="143">
        <f>ROUND(I182*H182,1)</f>
        <v>0</v>
      </c>
      <c r="K182" s="139" t="s">
        <v>178</v>
      </c>
      <c r="L182" s="32"/>
      <c r="M182" s="144" t="s">
        <v>1</v>
      </c>
      <c r="N182" s="145" t="s">
        <v>40</v>
      </c>
      <c r="P182" s="146">
        <f>O182*H182</f>
        <v>0</v>
      </c>
      <c r="Q182" s="146">
        <v>1.5999999999999999E-5</v>
      </c>
      <c r="R182" s="146">
        <f>Q182*H182</f>
        <v>3.1999999999999999E-5</v>
      </c>
      <c r="S182" s="146">
        <v>0</v>
      </c>
      <c r="T182" s="147">
        <f>S182*H182</f>
        <v>0</v>
      </c>
      <c r="AR182" s="148" t="s">
        <v>271</v>
      </c>
      <c r="AT182" s="148" t="s">
        <v>174</v>
      </c>
      <c r="AU182" s="148" t="s">
        <v>82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19</v>
      </c>
      <c r="BK182" s="149">
        <f>ROUND(I182*H182,1)</f>
        <v>0</v>
      </c>
      <c r="BL182" s="17" t="s">
        <v>271</v>
      </c>
      <c r="BM182" s="148" t="s">
        <v>722</v>
      </c>
    </row>
    <row r="183" spans="2:65" s="1" customFormat="1" ht="19.5" x14ac:dyDescent="0.2">
      <c r="B183" s="32"/>
      <c r="D183" s="150" t="s">
        <v>180</v>
      </c>
      <c r="F183" s="151" t="s">
        <v>723</v>
      </c>
      <c r="I183" s="152"/>
      <c r="L183" s="32"/>
      <c r="M183" s="153"/>
      <c r="T183" s="56"/>
      <c r="AT183" s="17" t="s">
        <v>180</v>
      </c>
      <c r="AU183" s="17" t="s">
        <v>82</v>
      </c>
    </row>
    <row r="184" spans="2:65" s="1" customFormat="1" ht="24.2" customHeight="1" x14ac:dyDescent="0.2">
      <c r="B184" s="32"/>
      <c r="C184" s="137" t="s">
        <v>321</v>
      </c>
      <c r="D184" s="137" t="s">
        <v>174</v>
      </c>
      <c r="E184" s="138" t="s">
        <v>724</v>
      </c>
      <c r="F184" s="139" t="s">
        <v>725</v>
      </c>
      <c r="G184" s="140" t="s">
        <v>324</v>
      </c>
      <c r="H184" s="141">
        <v>3.7480000000000002</v>
      </c>
      <c r="I184" s="142"/>
      <c r="J184" s="143">
        <f>ROUND(I184*H184,1)</f>
        <v>0</v>
      </c>
      <c r="K184" s="139" t="s">
        <v>178</v>
      </c>
      <c r="L184" s="32"/>
      <c r="M184" s="144" t="s">
        <v>1</v>
      </c>
      <c r="N184" s="145" t="s">
        <v>40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271</v>
      </c>
      <c r="AT184" s="148" t="s">
        <v>174</v>
      </c>
      <c r="AU184" s="148" t="s">
        <v>82</v>
      </c>
      <c r="AY184" s="17" t="s">
        <v>171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19</v>
      </c>
      <c r="BK184" s="149">
        <f>ROUND(I184*H184,1)</f>
        <v>0</v>
      </c>
      <c r="BL184" s="17" t="s">
        <v>271</v>
      </c>
      <c r="BM184" s="148" t="s">
        <v>726</v>
      </c>
    </row>
    <row r="185" spans="2:65" s="1" customFormat="1" ht="29.25" x14ac:dyDescent="0.2">
      <c r="B185" s="32"/>
      <c r="D185" s="150" t="s">
        <v>180</v>
      </c>
      <c r="F185" s="151" t="s">
        <v>727</v>
      </c>
      <c r="I185" s="152"/>
      <c r="L185" s="32"/>
      <c r="M185" s="153"/>
      <c r="T185" s="56"/>
      <c r="AT185" s="17" t="s">
        <v>180</v>
      </c>
      <c r="AU185" s="17" t="s">
        <v>82</v>
      </c>
    </row>
    <row r="186" spans="2:65" s="1" customFormat="1" ht="24.2" customHeight="1" x14ac:dyDescent="0.2">
      <c r="B186" s="32"/>
      <c r="C186" s="137" t="s">
        <v>7</v>
      </c>
      <c r="D186" s="137" t="s">
        <v>174</v>
      </c>
      <c r="E186" s="138" t="s">
        <v>728</v>
      </c>
      <c r="F186" s="139" t="s">
        <v>729</v>
      </c>
      <c r="G186" s="140" t="s">
        <v>324</v>
      </c>
      <c r="H186" s="141">
        <v>3.7480000000000002</v>
      </c>
      <c r="I186" s="142"/>
      <c r="J186" s="143">
        <f>ROUND(I186*H186,1)</f>
        <v>0</v>
      </c>
      <c r="K186" s="139" t="s">
        <v>178</v>
      </c>
      <c r="L186" s="32"/>
      <c r="M186" s="144" t="s">
        <v>1</v>
      </c>
      <c r="N186" s="145" t="s">
        <v>40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271</v>
      </c>
      <c r="AT186" s="148" t="s">
        <v>174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271</v>
      </c>
      <c r="BM186" s="148" t="s">
        <v>730</v>
      </c>
    </row>
    <row r="187" spans="2:65" s="1" customFormat="1" ht="29.25" x14ac:dyDescent="0.2">
      <c r="B187" s="32"/>
      <c r="D187" s="150" t="s">
        <v>180</v>
      </c>
      <c r="F187" s="151" t="s">
        <v>731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1" customFormat="1" ht="22.9" customHeight="1" x14ac:dyDescent="0.2">
      <c r="B188" s="125"/>
      <c r="D188" s="126" t="s">
        <v>74</v>
      </c>
      <c r="E188" s="135" t="s">
        <v>732</v>
      </c>
      <c r="F188" s="135" t="s">
        <v>733</v>
      </c>
      <c r="I188" s="128"/>
      <c r="J188" s="136">
        <f>BK188</f>
        <v>0</v>
      </c>
      <c r="L188" s="125"/>
      <c r="M188" s="130"/>
      <c r="P188" s="131">
        <f>SUM(P189:P222)</f>
        <v>0</v>
      </c>
      <c r="R188" s="131">
        <f>SUM(R189:R222)</f>
        <v>0.11827166321</v>
      </c>
      <c r="T188" s="132">
        <f>SUM(T189:T222)</f>
        <v>0</v>
      </c>
      <c r="AR188" s="126" t="s">
        <v>82</v>
      </c>
      <c r="AT188" s="133" t="s">
        <v>74</v>
      </c>
      <c r="AU188" s="133" t="s">
        <v>19</v>
      </c>
      <c r="AY188" s="126" t="s">
        <v>171</v>
      </c>
      <c r="BK188" s="134">
        <f>SUM(BK189:BK222)</f>
        <v>0</v>
      </c>
    </row>
    <row r="189" spans="2:65" s="1" customFormat="1" ht="33" customHeight="1" x14ac:dyDescent="0.2">
      <c r="B189" s="32"/>
      <c r="C189" s="137" t="s">
        <v>331</v>
      </c>
      <c r="D189" s="137" t="s">
        <v>174</v>
      </c>
      <c r="E189" s="138" t="s">
        <v>734</v>
      </c>
      <c r="F189" s="139" t="s">
        <v>735</v>
      </c>
      <c r="G189" s="140" t="s">
        <v>177</v>
      </c>
      <c r="H189" s="141">
        <v>152.51</v>
      </c>
      <c r="I189" s="142"/>
      <c r="J189" s="143">
        <f>ROUND(I189*H189,1)</f>
        <v>0</v>
      </c>
      <c r="K189" s="139" t="s">
        <v>178</v>
      </c>
      <c r="L189" s="32"/>
      <c r="M189" s="144" t="s">
        <v>1</v>
      </c>
      <c r="N189" s="145" t="s">
        <v>40</v>
      </c>
      <c r="P189" s="146">
        <f>O189*H189</f>
        <v>0</v>
      </c>
      <c r="Q189" s="146">
        <v>2.2599999999999999E-4</v>
      </c>
      <c r="R189" s="146">
        <f>Q189*H189</f>
        <v>3.446726E-2</v>
      </c>
      <c r="S189" s="146">
        <v>0</v>
      </c>
      <c r="T189" s="147">
        <f>S189*H189</f>
        <v>0</v>
      </c>
      <c r="AR189" s="148" t="s">
        <v>271</v>
      </c>
      <c r="AT189" s="148" t="s">
        <v>174</v>
      </c>
      <c r="AU189" s="148" t="s">
        <v>82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19</v>
      </c>
      <c r="BK189" s="149">
        <f>ROUND(I189*H189,1)</f>
        <v>0</v>
      </c>
      <c r="BL189" s="17" t="s">
        <v>271</v>
      </c>
      <c r="BM189" s="148" t="s">
        <v>736</v>
      </c>
    </row>
    <row r="190" spans="2:65" s="1" customFormat="1" ht="19.5" x14ac:dyDescent="0.2">
      <c r="B190" s="32"/>
      <c r="D190" s="150" t="s">
        <v>180</v>
      </c>
      <c r="F190" s="151" t="s">
        <v>737</v>
      </c>
      <c r="I190" s="152"/>
      <c r="L190" s="32"/>
      <c r="M190" s="153"/>
      <c r="T190" s="56"/>
      <c r="AT190" s="17" t="s">
        <v>180</v>
      </c>
      <c r="AU190" s="17" t="s">
        <v>82</v>
      </c>
    </row>
    <row r="191" spans="2:65" s="1" customFormat="1" ht="37.9" customHeight="1" x14ac:dyDescent="0.2">
      <c r="B191" s="32"/>
      <c r="C191" s="137" t="s">
        <v>337</v>
      </c>
      <c r="D191" s="137" t="s">
        <v>174</v>
      </c>
      <c r="E191" s="138" t="s">
        <v>738</v>
      </c>
      <c r="F191" s="139" t="s">
        <v>739</v>
      </c>
      <c r="G191" s="140" t="s">
        <v>177</v>
      </c>
      <c r="H191" s="141">
        <v>122</v>
      </c>
      <c r="I191" s="142"/>
      <c r="J191" s="143">
        <f>ROUND(I191*H191,1)</f>
        <v>0</v>
      </c>
      <c r="K191" s="139" t="s">
        <v>2873</v>
      </c>
      <c r="L191" s="32"/>
      <c r="M191" s="144" t="s">
        <v>1</v>
      </c>
      <c r="N191" s="145" t="s">
        <v>40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271</v>
      </c>
      <c r="AT191" s="148" t="s">
        <v>174</v>
      </c>
      <c r="AU191" s="148" t="s">
        <v>82</v>
      </c>
      <c r="AY191" s="17" t="s">
        <v>171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19</v>
      </c>
      <c r="BK191" s="149">
        <f>ROUND(I191*H191,1)</f>
        <v>0</v>
      </c>
      <c r="BL191" s="17" t="s">
        <v>271</v>
      </c>
      <c r="BM191" s="148" t="s">
        <v>740</v>
      </c>
    </row>
    <row r="192" spans="2:65" s="1" customFormat="1" ht="19.5" x14ac:dyDescent="0.2">
      <c r="B192" s="32"/>
      <c r="D192" s="150" t="s">
        <v>180</v>
      </c>
      <c r="F192" s="151" t="s">
        <v>739</v>
      </c>
      <c r="I192" s="152"/>
      <c r="L192" s="32"/>
      <c r="M192" s="153"/>
      <c r="T192" s="56"/>
      <c r="AT192" s="17" t="s">
        <v>180</v>
      </c>
      <c r="AU192" s="17" t="s">
        <v>82</v>
      </c>
    </row>
    <row r="193" spans="2:65" s="1" customFormat="1" ht="24.2" customHeight="1" x14ac:dyDescent="0.2">
      <c r="B193" s="32"/>
      <c r="C193" s="137" t="s">
        <v>344</v>
      </c>
      <c r="D193" s="137" t="s">
        <v>174</v>
      </c>
      <c r="E193" s="138" t="s">
        <v>741</v>
      </c>
      <c r="F193" s="139" t="s">
        <v>742</v>
      </c>
      <c r="G193" s="140" t="s">
        <v>202</v>
      </c>
      <c r="H193" s="141">
        <v>95</v>
      </c>
      <c r="I193" s="142"/>
      <c r="J193" s="143">
        <f>ROUND(I193*H193,1)</f>
        <v>0</v>
      </c>
      <c r="K193" s="139" t="s">
        <v>178</v>
      </c>
      <c r="L193" s="32"/>
      <c r="M193" s="144" t="s">
        <v>1</v>
      </c>
      <c r="N193" s="145" t="s">
        <v>40</v>
      </c>
      <c r="P193" s="146">
        <f>O193*H193</f>
        <v>0</v>
      </c>
      <c r="Q193" s="146">
        <v>1.8640000000000001E-5</v>
      </c>
      <c r="R193" s="146">
        <f>Q193*H193</f>
        <v>1.7708000000000001E-3</v>
      </c>
      <c r="S193" s="146">
        <v>0</v>
      </c>
      <c r="T193" s="147">
        <f>S193*H193</f>
        <v>0</v>
      </c>
      <c r="AR193" s="148" t="s">
        <v>271</v>
      </c>
      <c r="AT193" s="148" t="s">
        <v>174</v>
      </c>
      <c r="AU193" s="148" t="s">
        <v>82</v>
      </c>
      <c r="AY193" s="17" t="s">
        <v>171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19</v>
      </c>
      <c r="BK193" s="149">
        <f>ROUND(I193*H193,1)</f>
        <v>0</v>
      </c>
      <c r="BL193" s="17" t="s">
        <v>271</v>
      </c>
      <c r="BM193" s="148" t="s">
        <v>743</v>
      </c>
    </row>
    <row r="194" spans="2:65" s="1" customFormat="1" ht="29.25" x14ac:dyDescent="0.2">
      <c r="B194" s="32"/>
      <c r="D194" s="150" t="s">
        <v>180</v>
      </c>
      <c r="F194" s="151" t="s">
        <v>744</v>
      </c>
      <c r="I194" s="152"/>
      <c r="L194" s="32"/>
      <c r="M194" s="153"/>
      <c r="T194" s="56"/>
      <c r="AT194" s="17" t="s">
        <v>180</v>
      </c>
      <c r="AU194" s="17" t="s">
        <v>82</v>
      </c>
    </row>
    <row r="195" spans="2:65" s="12" customFormat="1" ht="22.5" x14ac:dyDescent="0.2">
      <c r="B195" s="154"/>
      <c r="D195" s="150" t="s">
        <v>182</v>
      </c>
      <c r="E195" s="155" t="s">
        <v>1</v>
      </c>
      <c r="F195" s="156" t="s">
        <v>745</v>
      </c>
      <c r="H195" s="157">
        <v>95</v>
      </c>
      <c r="I195" s="158"/>
      <c r="L195" s="154"/>
      <c r="M195" s="159"/>
      <c r="T195" s="160"/>
      <c r="AT195" s="155" t="s">
        <v>182</v>
      </c>
      <c r="AU195" s="155" t="s">
        <v>82</v>
      </c>
      <c r="AV195" s="12" t="s">
        <v>82</v>
      </c>
      <c r="AW195" s="12" t="s">
        <v>31</v>
      </c>
      <c r="AX195" s="12" t="s">
        <v>19</v>
      </c>
      <c r="AY195" s="155" t="s">
        <v>171</v>
      </c>
    </row>
    <row r="196" spans="2:65" s="15" customFormat="1" x14ac:dyDescent="0.2">
      <c r="B196" s="191"/>
      <c r="D196" s="150" t="s">
        <v>182</v>
      </c>
      <c r="E196" s="192" t="s">
        <v>1</v>
      </c>
      <c r="F196" s="193" t="s">
        <v>746</v>
      </c>
      <c r="H196" s="192" t="s">
        <v>1</v>
      </c>
      <c r="I196" s="194"/>
      <c r="L196" s="191"/>
      <c r="M196" s="195"/>
      <c r="T196" s="196"/>
      <c r="AT196" s="192" t="s">
        <v>182</v>
      </c>
      <c r="AU196" s="192" t="s">
        <v>82</v>
      </c>
      <c r="AV196" s="15" t="s">
        <v>19</v>
      </c>
      <c r="AW196" s="15" t="s">
        <v>31</v>
      </c>
      <c r="AX196" s="15" t="s">
        <v>75</v>
      </c>
      <c r="AY196" s="192" t="s">
        <v>171</v>
      </c>
    </row>
    <row r="197" spans="2:65" s="1" customFormat="1" ht="44.25" customHeight="1" x14ac:dyDescent="0.2">
      <c r="B197" s="32"/>
      <c r="C197" s="137" t="s">
        <v>353</v>
      </c>
      <c r="D197" s="137" t="s">
        <v>174</v>
      </c>
      <c r="E197" s="138" t="s">
        <v>747</v>
      </c>
      <c r="F197" s="139" t="s">
        <v>748</v>
      </c>
      <c r="G197" s="140" t="s">
        <v>202</v>
      </c>
      <c r="H197" s="141">
        <v>95</v>
      </c>
      <c r="I197" s="142"/>
      <c r="J197" s="143">
        <f>ROUND(I197*H197,1)</f>
        <v>0</v>
      </c>
      <c r="K197" s="139" t="s">
        <v>2873</v>
      </c>
      <c r="L197" s="32"/>
      <c r="M197" s="144" t="s">
        <v>1</v>
      </c>
      <c r="N197" s="145" t="s">
        <v>40</v>
      </c>
      <c r="P197" s="146">
        <f>O197*H197</f>
        <v>0</v>
      </c>
      <c r="Q197" s="146">
        <v>1.0000000000000001E-5</v>
      </c>
      <c r="R197" s="146">
        <f>Q197*H197</f>
        <v>9.5000000000000011E-4</v>
      </c>
      <c r="S197" s="146">
        <v>0</v>
      </c>
      <c r="T197" s="147">
        <f>S197*H197</f>
        <v>0</v>
      </c>
      <c r="AR197" s="148" t="s">
        <v>271</v>
      </c>
      <c r="AT197" s="148" t="s">
        <v>174</v>
      </c>
      <c r="AU197" s="148" t="s">
        <v>82</v>
      </c>
      <c r="AY197" s="17" t="s">
        <v>171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19</v>
      </c>
      <c r="BK197" s="149">
        <f>ROUND(I197*H197,1)</f>
        <v>0</v>
      </c>
      <c r="BL197" s="17" t="s">
        <v>271</v>
      </c>
      <c r="BM197" s="148" t="s">
        <v>749</v>
      </c>
    </row>
    <row r="198" spans="2:65" s="1" customFormat="1" ht="29.25" x14ac:dyDescent="0.2">
      <c r="B198" s="32"/>
      <c r="D198" s="150" t="s">
        <v>180</v>
      </c>
      <c r="F198" s="151" t="s">
        <v>748</v>
      </c>
      <c r="I198" s="152"/>
      <c r="L198" s="32"/>
      <c r="M198" s="153"/>
      <c r="T198" s="56"/>
      <c r="AT198" s="17" t="s">
        <v>180</v>
      </c>
      <c r="AU198" s="17" t="s">
        <v>82</v>
      </c>
    </row>
    <row r="199" spans="2:65" s="12" customFormat="1" ht="22.5" x14ac:dyDescent="0.2">
      <c r="B199" s="154"/>
      <c r="D199" s="150" t="s">
        <v>182</v>
      </c>
      <c r="E199" s="155" t="s">
        <v>1</v>
      </c>
      <c r="F199" s="156" t="s">
        <v>745</v>
      </c>
      <c r="H199" s="157">
        <v>95</v>
      </c>
      <c r="I199" s="158"/>
      <c r="L199" s="154"/>
      <c r="M199" s="159"/>
      <c r="T199" s="160"/>
      <c r="AT199" s="155" t="s">
        <v>182</v>
      </c>
      <c r="AU199" s="155" t="s">
        <v>82</v>
      </c>
      <c r="AV199" s="12" t="s">
        <v>82</v>
      </c>
      <c r="AW199" s="12" t="s">
        <v>31</v>
      </c>
      <c r="AX199" s="12" t="s">
        <v>19</v>
      </c>
      <c r="AY199" s="155" t="s">
        <v>171</v>
      </c>
    </row>
    <row r="200" spans="2:65" s="15" customFormat="1" x14ac:dyDescent="0.2">
      <c r="B200" s="191"/>
      <c r="D200" s="150" t="s">
        <v>182</v>
      </c>
      <c r="E200" s="192" t="s">
        <v>1</v>
      </c>
      <c r="F200" s="193" t="s">
        <v>746</v>
      </c>
      <c r="H200" s="192" t="s">
        <v>1</v>
      </c>
      <c r="I200" s="194"/>
      <c r="L200" s="191"/>
      <c r="M200" s="195"/>
      <c r="T200" s="196"/>
      <c r="AT200" s="192" t="s">
        <v>182</v>
      </c>
      <c r="AU200" s="192" t="s">
        <v>82</v>
      </c>
      <c r="AV200" s="15" t="s">
        <v>19</v>
      </c>
      <c r="AW200" s="15" t="s">
        <v>31</v>
      </c>
      <c r="AX200" s="15" t="s">
        <v>75</v>
      </c>
      <c r="AY200" s="192" t="s">
        <v>171</v>
      </c>
    </row>
    <row r="201" spans="2:65" s="1" customFormat="1" ht="24.2" customHeight="1" x14ac:dyDescent="0.2">
      <c r="B201" s="32"/>
      <c r="C201" s="137" t="s">
        <v>358</v>
      </c>
      <c r="D201" s="137" t="s">
        <v>174</v>
      </c>
      <c r="E201" s="138" t="s">
        <v>750</v>
      </c>
      <c r="F201" s="139" t="s">
        <v>751</v>
      </c>
      <c r="G201" s="140" t="s">
        <v>177</v>
      </c>
      <c r="H201" s="141">
        <v>30.51</v>
      </c>
      <c r="I201" s="142"/>
      <c r="J201" s="143">
        <f>ROUND(I201*H201,1)</f>
        <v>0</v>
      </c>
      <c r="K201" s="139" t="s">
        <v>178</v>
      </c>
      <c r="L201" s="32"/>
      <c r="M201" s="144" t="s">
        <v>1</v>
      </c>
      <c r="N201" s="145" t="s">
        <v>40</v>
      </c>
      <c r="P201" s="146">
        <f>O201*H201</f>
        <v>0</v>
      </c>
      <c r="Q201" s="146">
        <v>9.6971000000000004E-5</v>
      </c>
      <c r="R201" s="146">
        <f>Q201*H201</f>
        <v>2.9585852100000001E-3</v>
      </c>
      <c r="S201" s="146">
        <v>0</v>
      </c>
      <c r="T201" s="147">
        <f>S201*H201</f>
        <v>0</v>
      </c>
      <c r="AR201" s="148" t="s">
        <v>271</v>
      </c>
      <c r="AT201" s="148" t="s">
        <v>174</v>
      </c>
      <c r="AU201" s="148" t="s">
        <v>82</v>
      </c>
      <c r="AY201" s="17" t="s">
        <v>171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19</v>
      </c>
      <c r="BK201" s="149">
        <f>ROUND(I201*H201,1)</f>
        <v>0</v>
      </c>
      <c r="BL201" s="17" t="s">
        <v>271</v>
      </c>
      <c r="BM201" s="148" t="s">
        <v>752</v>
      </c>
    </row>
    <row r="202" spans="2:65" s="1" customFormat="1" x14ac:dyDescent="0.2">
      <c r="B202" s="32"/>
      <c r="D202" s="150" t="s">
        <v>180</v>
      </c>
      <c r="F202" s="151" t="s">
        <v>753</v>
      </c>
      <c r="I202" s="152"/>
      <c r="L202" s="32"/>
      <c r="M202" s="153"/>
      <c r="T202" s="56"/>
      <c r="AT202" s="17" t="s">
        <v>180</v>
      </c>
      <c r="AU202" s="17" t="s">
        <v>82</v>
      </c>
    </row>
    <row r="203" spans="2:65" s="12" customFormat="1" x14ac:dyDescent="0.2">
      <c r="B203" s="154"/>
      <c r="D203" s="150" t="s">
        <v>182</v>
      </c>
      <c r="E203" s="155" t="s">
        <v>1</v>
      </c>
      <c r="F203" s="156" t="s">
        <v>754</v>
      </c>
      <c r="H203" s="157">
        <v>30.51</v>
      </c>
      <c r="I203" s="158"/>
      <c r="L203" s="154"/>
      <c r="M203" s="159"/>
      <c r="T203" s="160"/>
      <c r="AT203" s="155" t="s">
        <v>182</v>
      </c>
      <c r="AU203" s="155" t="s">
        <v>82</v>
      </c>
      <c r="AV203" s="12" t="s">
        <v>82</v>
      </c>
      <c r="AW203" s="12" t="s">
        <v>31</v>
      </c>
      <c r="AX203" s="12" t="s">
        <v>19</v>
      </c>
      <c r="AY203" s="155" t="s">
        <v>171</v>
      </c>
    </row>
    <row r="204" spans="2:65" s="1" customFormat="1" ht="24.2" customHeight="1" x14ac:dyDescent="0.2">
      <c r="B204" s="32"/>
      <c r="C204" s="137" t="s">
        <v>364</v>
      </c>
      <c r="D204" s="137" t="s">
        <v>174</v>
      </c>
      <c r="E204" s="138" t="s">
        <v>755</v>
      </c>
      <c r="F204" s="139" t="s">
        <v>756</v>
      </c>
      <c r="G204" s="140" t="s">
        <v>177</v>
      </c>
      <c r="H204" s="141">
        <v>30.51</v>
      </c>
      <c r="I204" s="142"/>
      <c r="J204" s="143">
        <f>ROUND(I204*H204,1)</f>
        <v>0</v>
      </c>
      <c r="K204" s="139" t="s">
        <v>178</v>
      </c>
      <c r="L204" s="32"/>
      <c r="M204" s="144" t="s">
        <v>1</v>
      </c>
      <c r="N204" s="145" t="s">
        <v>40</v>
      </c>
      <c r="P204" s="146">
        <f>O204*H204</f>
        <v>0</v>
      </c>
      <c r="Q204" s="146">
        <v>1.5870000000000001E-4</v>
      </c>
      <c r="R204" s="146">
        <f>Q204*H204</f>
        <v>4.8419370000000002E-3</v>
      </c>
      <c r="S204" s="146">
        <v>0</v>
      </c>
      <c r="T204" s="147">
        <f>S204*H204</f>
        <v>0</v>
      </c>
      <c r="AR204" s="148" t="s">
        <v>271</v>
      </c>
      <c r="AT204" s="148" t="s">
        <v>174</v>
      </c>
      <c r="AU204" s="148" t="s">
        <v>82</v>
      </c>
      <c r="AY204" s="17" t="s">
        <v>171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19</v>
      </c>
      <c r="BK204" s="149">
        <f>ROUND(I204*H204,1)</f>
        <v>0</v>
      </c>
      <c r="BL204" s="17" t="s">
        <v>271</v>
      </c>
      <c r="BM204" s="148" t="s">
        <v>757</v>
      </c>
    </row>
    <row r="205" spans="2:65" s="1" customFormat="1" x14ac:dyDescent="0.2">
      <c r="B205" s="32"/>
      <c r="D205" s="150" t="s">
        <v>180</v>
      </c>
      <c r="F205" s="151" t="s">
        <v>758</v>
      </c>
      <c r="I205" s="152"/>
      <c r="L205" s="32"/>
      <c r="M205" s="153"/>
      <c r="T205" s="56"/>
      <c r="AT205" s="17" t="s">
        <v>180</v>
      </c>
      <c r="AU205" s="17" t="s">
        <v>82</v>
      </c>
    </row>
    <row r="206" spans="2:65" s="12" customFormat="1" x14ac:dyDescent="0.2">
      <c r="B206" s="154"/>
      <c r="D206" s="150" t="s">
        <v>182</v>
      </c>
      <c r="E206" s="155" t="s">
        <v>1</v>
      </c>
      <c r="F206" s="156" t="s">
        <v>754</v>
      </c>
      <c r="H206" s="157">
        <v>30.51</v>
      </c>
      <c r="I206" s="158"/>
      <c r="L206" s="154"/>
      <c r="M206" s="159"/>
      <c r="T206" s="160"/>
      <c r="AT206" s="155" t="s">
        <v>182</v>
      </c>
      <c r="AU206" s="155" t="s">
        <v>82</v>
      </c>
      <c r="AV206" s="12" t="s">
        <v>82</v>
      </c>
      <c r="AW206" s="12" t="s">
        <v>31</v>
      </c>
      <c r="AX206" s="12" t="s">
        <v>19</v>
      </c>
      <c r="AY206" s="155" t="s">
        <v>171</v>
      </c>
    </row>
    <row r="207" spans="2:65" s="1" customFormat="1" ht="24.2" customHeight="1" x14ac:dyDescent="0.2">
      <c r="B207" s="32"/>
      <c r="C207" s="137" t="s">
        <v>369</v>
      </c>
      <c r="D207" s="137" t="s">
        <v>174</v>
      </c>
      <c r="E207" s="138" t="s">
        <v>759</v>
      </c>
      <c r="F207" s="139" t="s">
        <v>760</v>
      </c>
      <c r="G207" s="140" t="s">
        <v>202</v>
      </c>
      <c r="H207" s="141">
        <v>19</v>
      </c>
      <c r="I207" s="142"/>
      <c r="J207" s="143">
        <f>ROUND(I207*H207,1)</f>
        <v>0</v>
      </c>
      <c r="K207" s="139" t="s">
        <v>178</v>
      </c>
      <c r="L207" s="32"/>
      <c r="M207" s="144" t="s">
        <v>1</v>
      </c>
      <c r="N207" s="145" t="s">
        <v>40</v>
      </c>
      <c r="P207" s="146">
        <f>O207*H207</f>
        <v>0</v>
      </c>
      <c r="Q207" s="146">
        <v>2.0910000000000001E-5</v>
      </c>
      <c r="R207" s="146">
        <f>Q207*H207</f>
        <v>3.9729000000000001E-4</v>
      </c>
      <c r="S207" s="146">
        <v>0</v>
      </c>
      <c r="T207" s="147">
        <f>S207*H207</f>
        <v>0</v>
      </c>
      <c r="AR207" s="148" t="s">
        <v>271</v>
      </c>
      <c r="AT207" s="148" t="s">
        <v>174</v>
      </c>
      <c r="AU207" s="148" t="s">
        <v>82</v>
      </c>
      <c r="AY207" s="17" t="s">
        <v>171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19</v>
      </c>
      <c r="BK207" s="149">
        <f>ROUND(I207*H207,1)</f>
        <v>0</v>
      </c>
      <c r="BL207" s="17" t="s">
        <v>271</v>
      </c>
      <c r="BM207" s="148" t="s">
        <v>761</v>
      </c>
    </row>
    <row r="208" spans="2:65" s="1" customFormat="1" ht="19.5" x14ac:dyDescent="0.2">
      <c r="B208" s="32"/>
      <c r="D208" s="150" t="s">
        <v>180</v>
      </c>
      <c r="F208" s="151" t="s">
        <v>762</v>
      </c>
      <c r="I208" s="152"/>
      <c r="L208" s="32"/>
      <c r="M208" s="153"/>
      <c r="T208" s="56"/>
      <c r="AT208" s="17" t="s">
        <v>180</v>
      </c>
      <c r="AU208" s="17" t="s">
        <v>82</v>
      </c>
    </row>
    <row r="209" spans="2:65" s="12" customFormat="1" ht="22.5" x14ac:dyDescent="0.2">
      <c r="B209" s="154"/>
      <c r="D209" s="150" t="s">
        <v>182</v>
      </c>
      <c r="E209" s="155" t="s">
        <v>1</v>
      </c>
      <c r="F209" s="156" t="s">
        <v>763</v>
      </c>
      <c r="H209" s="157">
        <v>19</v>
      </c>
      <c r="I209" s="158"/>
      <c r="L209" s="154"/>
      <c r="M209" s="159"/>
      <c r="T209" s="160"/>
      <c r="AT209" s="155" t="s">
        <v>182</v>
      </c>
      <c r="AU209" s="155" t="s">
        <v>82</v>
      </c>
      <c r="AV209" s="12" t="s">
        <v>82</v>
      </c>
      <c r="AW209" s="12" t="s">
        <v>31</v>
      </c>
      <c r="AX209" s="12" t="s">
        <v>19</v>
      </c>
      <c r="AY209" s="155" t="s">
        <v>171</v>
      </c>
    </row>
    <row r="210" spans="2:65" s="15" customFormat="1" ht="22.5" x14ac:dyDescent="0.2">
      <c r="B210" s="191"/>
      <c r="D210" s="150" t="s">
        <v>182</v>
      </c>
      <c r="E210" s="192" t="s">
        <v>1</v>
      </c>
      <c r="F210" s="193" t="s">
        <v>764</v>
      </c>
      <c r="H210" s="192" t="s">
        <v>1</v>
      </c>
      <c r="I210" s="194"/>
      <c r="L210" s="191"/>
      <c r="M210" s="195"/>
      <c r="T210" s="196"/>
      <c r="AT210" s="192" t="s">
        <v>182</v>
      </c>
      <c r="AU210" s="192" t="s">
        <v>82</v>
      </c>
      <c r="AV210" s="15" t="s">
        <v>19</v>
      </c>
      <c r="AW210" s="15" t="s">
        <v>31</v>
      </c>
      <c r="AX210" s="15" t="s">
        <v>75</v>
      </c>
      <c r="AY210" s="192" t="s">
        <v>171</v>
      </c>
    </row>
    <row r="211" spans="2:65" s="1" customFormat="1" ht="24.2" customHeight="1" x14ac:dyDescent="0.2">
      <c r="B211" s="32"/>
      <c r="C211" s="137" t="s">
        <v>374</v>
      </c>
      <c r="D211" s="137" t="s">
        <v>174</v>
      </c>
      <c r="E211" s="138" t="s">
        <v>765</v>
      </c>
      <c r="F211" s="139" t="s">
        <v>766</v>
      </c>
      <c r="G211" s="140" t="s">
        <v>202</v>
      </c>
      <c r="H211" s="141">
        <v>95</v>
      </c>
      <c r="I211" s="142"/>
      <c r="J211" s="143">
        <f>ROUND(I211*H211,1)</f>
        <v>0</v>
      </c>
      <c r="K211" s="139" t="s">
        <v>178</v>
      </c>
      <c r="L211" s="32"/>
      <c r="M211" s="144" t="s">
        <v>1</v>
      </c>
      <c r="N211" s="145" t="s">
        <v>40</v>
      </c>
      <c r="P211" s="146">
        <f>O211*H211</f>
        <v>0</v>
      </c>
      <c r="Q211" s="146">
        <v>2.2120000000000002E-5</v>
      </c>
      <c r="R211" s="146">
        <f>Q211*H211</f>
        <v>2.1014000000000002E-3</v>
      </c>
      <c r="S211" s="146">
        <v>0</v>
      </c>
      <c r="T211" s="147">
        <f>S211*H211</f>
        <v>0</v>
      </c>
      <c r="AR211" s="148" t="s">
        <v>271</v>
      </c>
      <c r="AT211" s="148" t="s">
        <v>174</v>
      </c>
      <c r="AU211" s="148" t="s">
        <v>82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19</v>
      </c>
      <c r="BK211" s="149">
        <f>ROUND(I211*H211,1)</f>
        <v>0</v>
      </c>
      <c r="BL211" s="17" t="s">
        <v>271</v>
      </c>
      <c r="BM211" s="148" t="s">
        <v>767</v>
      </c>
    </row>
    <row r="212" spans="2:65" s="1" customFormat="1" ht="19.5" x14ac:dyDescent="0.2">
      <c r="B212" s="32"/>
      <c r="D212" s="150" t="s">
        <v>180</v>
      </c>
      <c r="F212" s="151" t="s">
        <v>768</v>
      </c>
      <c r="I212" s="152"/>
      <c r="L212" s="32"/>
      <c r="M212" s="153"/>
      <c r="T212" s="56"/>
      <c r="AT212" s="17" t="s">
        <v>180</v>
      </c>
      <c r="AU212" s="17" t="s">
        <v>82</v>
      </c>
    </row>
    <row r="213" spans="2:65" s="12" customFormat="1" ht="22.5" x14ac:dyDescent="0.2">
      <c r="B213" s="154"/>
      <c r="D213" s="150" t="s">
        <v>182</v>
      </c>
      <c r="E213" s="155" t="s">
        <v>1</v>
      </c>
      <c r="F213" s="156" t="s">
        <v>769</v>
      </c>
      <c r="H213" s="157">
        <v>95</v>
      </c>
      <c r="I213" s="158"/>
      <c r="L213" s="154"/>
      <c r="M213" s="159"/>
      <c r="T213" s="160"/>
      <c r="AT213" s="155" t="s">
        <v>182</v>
      </c>
      <c r="AU213" s="155" t="s">
        <v>82</v>
      </c>
      <c r="AV213" s="12" t="s">
        <v>82</v>
      </c>
      <c r="AW213" s="12" t="s">
        <v>31</v>
      </c>
      <c r="AX213" s="12" t="s">
        <v>19</v>
      </c>
      <c r="AY213" s="155" t="s">
        <v>171</v>
      </c>
    </row>
    <row r="214" spans="2:65" s="15" customFormat="1" ht="22.5" x14ac:dyDescent="0.2">
      <c r="B214" s="191"/>
      <c r="D214" s="150" t="s">
        <v>182</v>
      </c>
      <c r="E214" s="192" t="s">
        <v>1</v>
      </c>
      <c r="F214" s="193" t="s">
        <v>770</v>
      </c>
      <c r="H214" s="192" t="s">
        <v>1</v>
      </c>
      <c r="I214" s="194"/>
      <c r="L214" s="191"/>
      <c r="M214" s="195"/>
      <c r="T214" s="196"/>
      <c r="AT214" s="192" t="s">
        <v>182</v>
      </c>
      <c r="AU214" s="192" t="s">
        <v>82</v>
      </c>
      <c r="AV214" s="15" t="s">
        <v>19</v>
      </c>
      <c r="AW214" s="15" t="s">
        <v>31</v>
      </c>
      <c r="AX214" s="15" t="s">
        <v>75</v>
      </c>
      <c r="AY214" s="192" t="s">
        <v>171</v>
      </c>
    </row>
    <row r="215" spans="2:65" s="1" customFormat="1" ht="24.2" customHeight="1" x14ac:dyDescent="0.2">
      <c r="B215" s="32"/>
      <c r="C215" s="137" t="s">
        <v>379</v>
      </c>
      <c r="D215" s="137" t="s">
        <v>174</v>
      </c>
      <c r="E215" s="138" t="s">
        <v>771</v>
      </c>
      <c r="F215" s="139" t="s">
        <v>772</v>
      </c>
      <c r="G215" s="140" t="s">
        <v>177</v>
      </c>
      <c r="H215" s="141">
        <v>30.51</v>
      </c>
      <c r="I215" s="142"/>
      <c r="J215" s="143">
        <f>ROUND(I215*H215,1)</f>
        <v>0</v>
      </c>
      <c r="K215" s="139" t="s">
        <v>178</v>
      </c>
      <c r="L215" s="32"/>
      <c r="M215" s="144" t="s">
        <v>1</v>
      </c>
      <c r="N215" s="145" t="s">
        <v>40</v>
      </c>
      <c r="P215" s="146">
        <f>O215*H215</f>
        <v>0</v>
      </c>
      <c r="Q215" s="146">
        <v>2.0469999999999999E-4</v>
      </c>
      <c r="R215" s="146">
        <f>Q215*H215</f>
        <v>6.2453969999999998E-3</v>
      </c>
      <c r="S215" s="146">
        <v>0</v>
      </c>
      <c r="T215" s="147">
        <f>S215*H215</f>
        <v>0</v>
      </c>
      <c r="AR215" s="148" t="s">
        <v>271</v>
      </c>
      <c r="AT215" s="148" t="s">
        <v>174</v>
      </c>
      <c r="AU215" s="148" t="s">
        <v>82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19</v>
      </c>
      <c r="BK215" s="149">
        <f>ROUND(I215*H215,1)</f>
        <v>0</v>
      </c>
      <c r="BL215" s="17" t="s">
        <v>271</v>
      </c>
      <c r="BM215" s="148" t="s">
        <v>773</v>
      </c>
    </row>
    <row r="216" spans="2:65" s="1" customFormat="1" ht="19.5" x14ac:dyDescent="0.2">
      <c r="B216" s="32"/>
      <c r="D216" s="150" t="s">
        <v>180</v>
      </c>
      <c r="F216" s="151" t="s">
        <v>774</v>
      </c>
      <c r="I216" s="152"/>
      <c r="L216" s="32"/>
      <c r="M216" s="153"/>
      <c r="T216" s="56"/>
      <c r="AT216" s="17" t="s">
        <v>180</v>
      </c>
      <c r="AU216" s="17" t="s">
        <v>82</v>
      </c>
    </row>
    <row r="217" spans="2:65" s="12" customFormat="1" x14ac:dyDescent="0.2">
      <c r="B217" s="154"/>
      <c r="D217" s="150" t="s">
        <v>182</v>
      </c>
      <c r="E217" s="155" t="s">
        <v>1</v>
      </c>
      <c r="F217" s="156" t="s">
        <v>775</v>
      </c>
      <c r="H217" s="157">
        <v>30.51</v>
      </c>
      <c r="I217" s="158"/>
      <c r="L217" s="154"/>
      <c r="M217" s="159"/>
      <c r="T217" s="160"/>
      <c r="AT217" s="155" t="s">
        <v>182</v>
      </c>
      <c r="AU217" s="155" t="s">
        <v>82</v>
      </c>
      <c r="AV217" s="12" t="s">
        <v>82</v>
      </c>
      <c r="AW217" s="12" t="s">
        <v>31</v>
      </c>
      <c r="AX217" s="12" t="s">
        <v>19</v>
      </c>
      <c r="AY217" s="155" t="s">
        <v>171</v>
      </c>
    </row>
    <row r="218" spans="2:65" s="1" customFormat="1" ht="24.2" customHeight="1" x14ac:dyDescent="0.2">
      <c r="B218" s="32"/>
      <c r="C218" s="137" t="s">
        <v>391</v>
      </c>
      <c r="D218" s="137" t="s">
        <v>174</v>
      </c>
      <c r="E218" s="138" t="s">
        <v>776</v>
      </c>
      <c r="F218" s="139" t="s">
        <v>777</v>
      </c>
      <c r="G218" s="140" t="s">
        <v>177</v>
      </c>
      <c r="H218" s="141">
        <v>152.51</v>
      </c>
      <c r="I218" s="142"/>
      <c r="J218" s="143">
        <f>ROUND(I218*H218,1)</f>
        <v>0</v>
      </c>
      <c r="K218" s="139" t="s">
        <v>178</v>
      </c>
      <c r="L218" s="32"/>
      <c r="M218" s="144" t="s">
        <v>1</v>
      </c>
      <c r="N218" s="145" t="s">
        <v>40</v>
      </c>
      <c r="P218" s="146">
        <f>O218*H218</f>
        <v>0</v>
      </c>
      <c r="Q218" s="146">
        <v>4.0939999999999998E-4</v>
      </c>
      <c r="R218" s="146">
        <f>Q218*H218</f>
        <v>6.2437593999999992E-2</v>
      </c>
      <c r="S218" s="146">
        <v>0</v>
      </c>
      <c r="T218" s="147">
        <f>S218*H218</f>
        <v>0</v>
      </c>
      <c r="AR218" s="148" t="s">
        <v>271</v>
      </c>
      <c r="AT218" s="148" t="s">
        <v>174</v>
      </c>
      <c r="AU218" s="148" t="s">
        <v>82</v>
      </c>
      <c r="AY218" s="17" t="s">
        <v>171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19</v>
      </c>
      <c r="BK218" s="149">
        <f>ROUND(I218*H218,1)</f>
        <v>0</v>
      </c>
      <c r="BL218" s="17" t="s">
        <v>271</v>
      </c>
      <c r="BM218" s="148" t="s">
        <v>778</v>
      </c>
    </row>
    <row r="219" spans="2:65" s="1" customFormat="1" ht="19.5" x14ac:dyDescent="0.2">
      <c r="B219" s="32"/>
      <c r="D219" s="150" t="s">
        <v>180</v>
      </c>
      <c r="F219" s="151" t="s">
        <v>779</v>
      </c>
      <c r="I219" s="152"/>
      <c r="L219" s="32"/>
      <c r="M219" s="153"/>
      <c r="T219" s="56"/>
      <c r="AT219" s="17" t="s">
        <v>180</v>
      </c>
      <c r="AU219" s="17" t="s">
        <v>82</v>
      </c>
    </row>
    <row r="220" spans="2:65" s="1" customFormat="1" ht="24.2" customHeight="1" x14ac:dyDescent="0.2">
      <c r="B220" s="32"/>
      <c r="C220" s="137" t="s">
        <v>361</v>
      </c>
      <c r="D220" s="137" t="s">
        <v>174</v>
      </c>
      <c r="E220" s="138" t="s">
        <v>780</v>
      </c>
      <c r="F220" s="139" t="s">
        <v>781</v>
      </c>
      <c r="G220" s="140" t="s">
        <v>202</v>
      </c>
      <c r="H220" s="141">
        <v>95</v>
      </c>
      <c r="I220" s="142"/>
      <c r="J220" s="143">
        <f>ROUND(I220*H220,1)</f>
        <v>0</v>
      </c>
      <c r="K220" s="139" t="s">
        <v>178</v>
      </c>
      <c r="L220" s="32"/>
      <c r="M220" s="144" t="s">
        <v>1</v>
      </c>
      <c r="N220" s="145" t="s">
        <v>40</v>
      </c>
      <c r="P220" s="146">
        <f>O220*H220</f>
        <v>0</v>
      </c>
      <c r="Q220" s="146">
        <v>2.2120000000000002E-5</v>
      </c>
      <c r="R220" s="146">
        <f>Q220*H220</f>
        <v>2.1014000000000002E-3</v>
      </c>
      <c r="S220" s="146">
        <v>0</v>
      </c>
      <c r="T220" s="147">
        <f>S220*H220</f>
        <v>0</v>
      </c>
      <c r="AR220" s="148" t="s">
        <v>271</v>
      </c>
      <c r="AT220" s="148" t="s">
        <v>174</v>
      </c>
      <c r="AU220" s="148" t="s">
        <v>82</v>
      </c>
      <c r="AY220" s="17" t="s">
        <v>171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19</v>
      </c>
      <c r="BK220" s="149">
        <f>ROUND(I220*H220,1)</f>
        <v>0</v>
      </c>
      <c r="BL220" s="17" t="s">
        <v>271</v>
      </c>
      <c r="BM220" s="148" t="s">
        <v>782</v>
      </c>
    </row>
    <row r="221" spans="2:65" s="1" customFormat="1" ht="19.5" x14ac:dyDescent="0.2">
      <c r="B221" s="32"/>
      <c r="D221" s="150" t="s">
        <v>180</v>
      </c>
      <c r="F221" s="151" t="s">
        <v>783</v>
      </c>
      <c r="I221" s="152"/>
      <c r="L221" s="32"/>
      <c r="M221" s="153"/>
      <c r="T221" s="56"/>
      <c r="AT221" s="17" t="s">
        <v>180</v>
      </c>
      <c r="AU221" s="17" t="s">
        <v>82</v>
      </c>
    </row>
    <row r="222" spans="2:65" s="12" customFormat="1" x14ac:dyDescent="0.2">
      <c r="B222" s="154"/>
      <c r="D222" s="150" t="s">
        <v>182</v>
      </c>
      <c r="E222" s="155" t="s">
        <v>1</v>
      </c>
      <c r="F222" s="156" t="s">
        <v>784</v>
      </c>
      <c r="H222" s="157">
        <v>95</v>
      </c>
      <c r="I222" s="158"/>
      <c r="L222" s="154"/>
      <c r="M222" s="188"/>
      <c r="N222" s="189"/>
      <c r="O222" s="189"/>
      <c r="P222" s="189"/>
      <c r="Q222" s="189"/>
      <c r="R222" s="189"/>
      <c r="S222" s="189"/>
      <c r="T222" s="190"/>
      <c r="AT222" s="155" t="s">
        <v>182</v>
      </c>
      <c r="AU222" s="155" t="s">
        <v>82</v>
      </c>
      <c r="AV222" s="12" t="s">
        <v>82</v>
      </c>
      <c r="AW222" s="12" t="s">
        <v>31</v>
      </c>
      <c r="AX222" s="12" t="s">
        <v>19</v>
      </c>
      <c r="AY222" s="155" t="s">
        <v>171</v>
      </c>
    </row>
    <row r="223" spans="2:65" s="1" customFormat="1" ht="6.95" customHeight="1" x14ac:dyDescent="0.2">
      <c r="B223" s="44"/>
      <c r="C223" s="45"/>
      <c r="D223" s="45"/>
      <c r="E223" s="45"/>
      <c r="F223" s="45"/>
      <c r="G223" s="45"/>
      <c r="H223" s="45"/>
      <c r="I223" s="45"/>
      <c r="J223" s="45"/>
      <c r="K223" s="45"/>
      <c r="L223" s="32"/>
    </row>
  </sheetData>
  <sheetProtection algorithmName="SHA-512" hashValue="eDvCvMMvW4KfLMKAQHdJIzEOHQ3YbasvK4GSxMYQFthgjcxIOdoUFtGhpcxDwbpX/gl0jFeScgNRRszKDYXXLg==" saltValue="R7ZWep9O/DxhXHLJzQczvA==" spinCount="100000" sheet="1" objects="1" scenarios="1" formatColumns="0" formatRows="0" autoFilter="0"/>
  <autoFilter ref="C123:K222" xr:uid="{00000000-0009-0000-0000-000003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7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ht="12" customHeight="1" x14ac:dyDescent="0.2">
      <c r="B8" s="20"/>
      <c r="D8" s="27" t="s">
        <v>139</v>
      </c>
      <c r="L8" s="20"/>
    </row>
    <row r="9" spans="2:46" s="1" customFormat="1" ht="16.5" customHeight="1" x14ac:dyDescent="0.2">
      <c r="B9" s="32"/>
      <c r="E9" s="249" t="s">
        <v>140</v>
      </c>
      <c r="F9" s="248"/>
      <c r="G9" s="248"/>
      <c r="H9" s="248"/>
      <c r="L9" s="32"/>
    </row>
    <row r="10" spans="2:46" s="1" customFormat="1" ht="12" customHeight="1" x14ac:dyDescent="0.2">
      <c r="B10" s="32"/>
      <c r="D10" s="27" t="s">
        <v>141</v>
      </c>
      <c r="L10" s="32"/>
    </row>
    <row r="11" spans="2:46" s="1" customFormat="1" ht="16.5" customHeight="1" x14ac:dyDescent="0.2">
      <c r="B11" s="32"/>
      <c r="E11" s="221" t="s">
        <v>785</v>
      </c>
      <c r="F11" s="248"/>
      <c r="G11" s="248"/>
      <c r="H11" s="24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ROUND(J129,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ROUND((SUM(BE129:BE216)),  1)</f>
        <v>0</v>
      </c>
      <c r="I35" s="97">
        <v>0.21</v>
      </c>
      <c r="J35" s="86">
        <f>ROUND(((SUM(BE129:BE216))*I35),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ROUND((SUM(BF129:BF216)),  1)</f>
        <v>0</v>
      </c>
      <c r="I36" s="97">
        <v>0.15</v>
      </c>
      <c r="J36" s="86">
        <f>ROUND(((SUM(BF129:BF216))*I36),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ROUND((SUM(BG129:BG216)),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ROUND((SUM(BH129:BH216)),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ROUND((SUM(BI129:BI216)),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140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d - ZTI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J129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J130</f>
        <v>0</v>
      </c>
      <c r="L99" s="109"/>
    </row>
    <row r="100" spans="2:47" s="9" customFormat="1" ht="19.899999999999999" customHeight="1" x14ac:dyDescent="0.2">
      <c r="B100" s="113"/>
      <c r="D100" s="114" t="s">
        <v>786</v>
      </c>
      <c r="E100" s="115"/>
      <c r="F100" s="115"/>
      <c r="G100" s="115"/>
      <c r="H100" s="115"/>
      <c r="I100" s="115"/>
      <c r="J100" s="116">
        <f>J131</f>
        <v>0</v>
      </c>
      <c r="L100" s="113"/>
    </row>
    <row r="101" spans="2:47" s="9" customFormat="1" ht="19.899999999999999" customHeight="1" x14ac:dyDescent="0.2">
      <c r="B101" s="113"/>
      <c r="D101" s="114" t="s">
        <v>787</v>
      </c>
      <c r="E101" s="115"/>
      <c r="F101" s="115"/>
      <c r="G101" s="115"/>
      <c r="H101" s="115"/>
      <c r="I101" s="115"/>
      <c r="J101" s="116">
        <f>J166</f>
        <v>0</v>
      </c>
      <c r="L101" s="113"/>
    </row>
    <row r="102" spans="2:47" s="9" customFormat="1" ht="19.899999999999999" customHeight="1" x14ac:dyDescent="0.2">
      <c r="B102" s="113"/>
      <c r="D102" s="114" t="s">
        <v>788</v>
      </c>
      <c r="E102" s="115"/>
      <c r="F102" s="115"/>
      <c r="G102" s="115"/>
      <c r="H102" s="115"/>
      <c r="I102" s="115"/>
      <c r="J102" s="116">
        <f>J170</f>
        <v>0</v>
      </c>
      <c r="L102" s="113"/>
    </row>
    <row r="103" spans="2:47" s="9" customFormat="1" ht="19.899999999999999" customHeight="1" x14ac:dyDescent="0.2">
      <c r="B103" s="113"/>
      <c r="D103" s="114" t="s">
        <v>150</v>
      </c>
      <c r="E103" s="115"/>
      <c r="F103" s="115"/>
      <c r="G103" s="115"/>
      <c r="H103" s="115"/>
      <c r="I103" s="115"/>
      <c r="J103" s="116">
        <f>J185</f>
        <v>0</v>
      </c>
      <c r="L103" s="113"/>
    </row>
    <row r="104" spans="2:47" s="9" customFormat="1" ht="19.899999999999999" customHeight="1" x14ac:dyDescent="0.2">
      <c r="B104" s="113"/>
      <c r="D104" s="114" t="s">
        <v>151</v>
      </c>
      <c r="E104" s="115"/>
      <c r="F104" s="115"/>
      <c r="G104" s="115"/>
      <c r="H104" s="115"/>
      <c r="I104" s="115"/>
      <c r="J104" s="116">
        <f>J188</f>
        <v>0</v>
      </c>
      <c r="L104" s="113"/>
    </row>
    <row r="105" spans="2:47" s="9" customFormat="1" ht="19.899999999999999" customHeight="1" x14ac:dyDescent="0.2">
      <c r="B105" s="113"/>
      <c r="D105" s="114" t="s">
        <v>152</v>
      </c>
      <c r="E105" s="115"/>
      <c r="F105" s="115"/>
      <c r="G105" s="115"/>
      <c r="H105" s="115"/>
      <c r="I105" s="115"/>
      <c r="J105" s="116">
        <f>J202</f>
        <v>0</v>
      </c>
      <c r="L105" s="113"/>
    </row>
    <row r="106" spans="2:47" s="8" customFormat="1" ht="24.95" customHeight="1" x14ac:dyDescent="0.2">
      <c r="B106" s="109"/>
      <c r="D106" s="110" t="s">
        <v>153</v>
      </c>
      <c r="E106" s="111"/>
      <c r="F106" s="111"/>
      <c r="G106" s="111"/>
      <c r="H106" s="111"/>
      <c r="I106" s="111"/>
      <c r="J106" s="112">
        <f>J205</f>
        <v>0</v>
      </c>
      <c r="L106" s="109"/>
    </row>
    <row r="107" spans="2:47" s="9" customFormat="1" ht="19.899999999999999" customHeight="1" x14ac:dyDescent="0.2">
      <c r="B107" s="113"/>
      <c r="D107" s="114" t="s">
        <v>789</v>
      </c>
      <c r="E107" s="115"/>
      <c r="F107" s="115"/>
      <c r="G107" s="115"/>
      <c r="H107" s="115"/>
      <c r="I107" s="115"/>
      <c r="J107" s="116">
        <f>J206</f>
        <v>0</v>
      </c>
      <c r="L107" s="113"/>
    </row>
    <row r="108" spans="2:47" s="1" customFormat="1" ht="21.75" customHeight="1" x14ac:dyDescent="0.2">
      <c r="B108" s="32"/>
      <c r="L108" s="32"/>
    </row>
    <row r="109" spans="2:47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 x14ac:dyDescent="0.2">
      <c r="B114" s="32"/>
      <c r="C114" s="21" t="s">
        <v>156</v>
      </c>
      <c r="L114" s="32"/>
    </row>
    <row r="115" spans="2:20" s="1" customFormat="1" ht="6.95" customHeight="1" x14ac:dyDescent="0.2">
      <c r="B115" s="32"/>
      <c r="L115" s="32"/>
    </row>
    <row r="116" spans="2:20" s="1" customFormat="1" ht="12" customHeight="1" x14ac:dyDescent="0.2">
      <c r="B116" s="32"/>
      <c r="C116" s="27" t="s">
        <v>16</v>
      </c>
      <c r="L116" s="32"/>
    </row>
    <row r="117" spans="2:20" s="1" customFormat="1" ht="16.5" customHeight="1" x14ac:dyDescent="0.2">
      <c r="B117" s="32"/>
      <c r="E117" s="249" t="str">
        <f>E7</f>
        <v>Gymnázium a grafická SOŠ Přelouč - rekonstrukce střech a sanace suterénu</v>
      </c>
      <c r="F117" s="250"/>
      <c r="G117" s="250"/>
      <c r="H117" s="250"/>
      <c r="L117" s="32"/>
    </row>
    <row r="118" spans="2:20" ht="12" customHeight="1" x14ac:dyDescent="0.2">
      <c r="B118" s="20"/>
      <c r="C118" s="27" t="s">
        <v>139</v>
      </c>
      <c r="L118" s="20"/>
    </row>
    <row r="119" spans="2:20" s="1" customFormat="1" ht="16.5" customHeight="1" x14ac:dyDescent="0.2">
      <c r="B119" s="32"/>
      <c r="E119" s="249" t="s">
        <v>140</v>
      </c>
      <c r="F119" s="248"/>
      <c r="G119" s="248"/>
      <c r="H119" s="248"/>
      <c r="L119" s="32"/>
    </row>
    <row r="120" spans="2:20" s="1" customFormat="1" ht="12" customHeight="1" x14ac:dyDescent="0.2">
      <c r="B120" s="32"/>
      <c r="C120" s="27" t="s">
        <v>141</v>
      </c>
      <c r="L120" s="32"/>
    </row>
    <row r="121" spans="2:20" s="1" customFormat="1" ht="16.5" customHeight="1" x14ac:dyDescent="0.2">
      <c r="B121" s="32"/>
      <c r="E121" s="221" t="str">
        <f>E11</f>
        <v>d - ZTI</v>
      </c>
      <c r="F121" s="248"/>
      <c r="G121" s="248"/>
      <c r="H121" s="248"/>
      <c r="L121" s="32"/>
    </row>
    <row r="122" spans="2:20" s="1" customFormat="1" ht="6.95" customHeight="1" x14ac:dyDescent="0.2">
      <c r="B122" s="32"/>
      <c r="L122" s="32"/>
    </row>
    <row r="123" spans="2:20" s="1" customFormat="1" ht="12" customHeight="1" x14ac:dyDescent="0.2">
      <c r="B123" s="32"/>
      <c r="C123" s="27" t="s">
        <v>20</v>
      </c>
      <c r="F123" s="25" t="str">
        <f>F14</f>
        <v>Přelouč</v>
      </c>
      <c r="I123" s="27" t="s">
        <v>22</v>
      </c>
      <c r="J123" s="52" t="str">
        <f>IF(J14="","",J14)</f>
        <v/>
      </c>
      <c r="L123" s="32"/>
    </row>
    <row r="124" spans="2:20" s="1" customFormat="1" ht="6.95" customHeight="1" x14ac:dyDescent="0.2">
      <c r="B124" s="32"/>
      <c r="L124" s="32"/>
    </row>
    <row r="125" spans="2:20" s="1" customFormat="1" ht="25.7" customHeight="1" x14ac:dyDescent="0.2">
      <c r="B125" s="32"/>
      <c r="C125" s="27" t="s">
        <v>23</v>
      </c>
      <c r="F125" s="25" t="str">
        <f>E17</f>
        <v>Pardubický kraj, Komenského nám. 125, Pardubice</v>
      </c>
      <c r="I125" s="27" t="s">
        <v>29</v>
      </c>
      <c r="J125" s="30" t="str">
        <f>E23</f>
        <v>ILB prostav s.r.o., Na Kopci 316, Mikulovice</v>
      </c>
      <c r="L125" s="32"/>
    </row>
    <row r="126" spans="2:20" s="1" customFormat="1" ht="15.2" customHeight="1" x14ac:dyDescent="0.2">
      <c r="B126" s="32"/>
      <c r="C126" s="27" t="s">
        <v>27</v>
      </c>
      <c r="F126" s="25" t="str">
        <f>IF(E20="","",E20)</f>
        <v>Vyplň údaj</v>
      </c>
      <c r="I126" s="27" t="s">
        <v>32</v>
      </c>
      <c r="J126" s="30" t="str">
        <f>E26</f>
        <v>ing. V. Švehla</v>
      </c>
      <c r="L126" s="32"/>
    </row>
    <row r="127" spans="2:20" s="1" customFormat="1" ht="10.35" customHeight="1" x14ac:dyDescent="0.2">
      <c r="B127" s="32"/>
      <c r="L127" s="32"/>
    </row>
    <row r="128" spans="2:20" s="10" customFormat="1" ht="29.25" customHeight="1" x14ac:dyDescent="0.2">
      <c r="B128" s="117"/>
      <c r="C128" s="118" t="s">
        <v>157</v>
      </c>
      <c r="D128" s="119" t="s">
        <v>60</v>
      </c>
      <c r="E128" s="119" t="s">
        <v>56</v>
      </c>
      <c r="F128" s="119" t="s">
        <v>57</v>
      </c>
      <c r="G128" s="119" t="s">
        <v>158</v>
      </c>
      <c r="H128" s="119" t="s">
        <v>159</v>
      </c>
      <c r="I128" s="119" t="s">
        <v>160</v>
      </c>
      <c r="J128" s="119" t="s">
        <v>145</v>
      </c>
      <c r="K128" s="120" t="s">
        <v>161</v>
      </c>
      <c r="L128" s="117"/>
      <c r="M128" s="59" t="s">
        <v>1</v>
      </c>
      <c r="N128" s="60" t="s">
        <v>39</v>
      </c>
      <c r="O128" s="60" t="s">
        <v>162</v>
      </c>
      <c r="P128" s="60" t="s">
        <v>163</v>
      </c>
      <c r="Q128" s="60" t="s">
        <v>164</v>
      </c>
      <c r="R128" s="60" t="s">
        <v>165</v>
      </c>
      <c r="S128" s="60" t="s">
        <v>166</v>
      </c>
      <c r="T128" s="61" t="s">
        <v>167</v>
      </c>
    </row>
    <row r="129" spans="2:65" s="1" customFormat="1" ht="22.9" customHeight="1" x14ac:dyDescent="0.25">
      <c r="B129" s="32"/>
      <c r="C129" s="64" t="s">
        <v>168</v>
      </c>
      <c r="J129" s="121">
        <f>BK129</f>
        <v>0</v>
      </c>
      <c r="L129" s="32"/>
      <c r="M129" s="62"/>
      <c r="N129" s="53"/>
      <c r="O129" s="53"/>
      <c r="P129" s="122">
        <f>P130+P205</f>
        <v>0</v>
      </c>
      <c r="Q129" s="53"/>
      <c r="R129" s="122">
        <f>R130+R205</f>
        <v>4.4729499999999998E-2</v>
      </c>
      <c r="S129" s="53"/>
      <c r="T129" s="123">
        <f>T130+T205</f>
        <v>4.4800000000000006E-2</v>
      </c>
      <c r="AT129" s="17" t="s">
        <v>74</v>
      </c>
      <c r="AU129" s="17" t="s">
        <v>147</v>
      </c>
      <c r="BK129" s="124">
        <f>BK130+BK205</f>
        <v>0</v>
      </c>
    </row>
    <row r="130" spans="2:65" s="11" customFormat="1" ht="25.9" customHeight="1" x14ac:dyDescent="0.2">
      <c r="B130" s="125"/>
      <c r="D130" s="126" t="s">
        <v>74</v>
      </c>
      <c r="E130" s="127" t="s">
        <v>169</v>
      </c>
      <c r="F130" s="127" t="s">
        <v>170</v>
      </c>
      <c r="I130" s="128"/>
      <c r="J130" s="129">
        <f>BK130</f>
        <v>0</v>
      </c>
      <c r="L130" s="125"/>
      <c r="M130" s="130"/>
      <c r="P130" s="131">
        <f>P131+P166+P170+P185+P188+P202</f>
        <v>0</v>
      </c>
      <c r="R130" s="131">
        <f>R131+R166+R170+R185+R188+R202</f>
        <v>4.26845E-2</v>
      </c>
      <c r="T130" s="132">
        <f>T131+T166+T170+T185+T188+T202</f>
        <v>4.4800000000000006E-2</v>
      </c>
      <c r="AR130" s="126" t="s">
        <v>19</v>
      </c>
      <c r="AT130" s="133" t="s">
        <v>74</v>
      </c>
      <c r="AU130" s="133" t="s">
        <v>75</v>
      </c>
      <c r="AY130" s="126" t="s">
        <v>171</v>
      </c>
      <c r="BK130" s="134">
        <f>BK131+BK166+BK170+BK185+BK188+BK202</f>
        <v>0</v>
      </c>
    </row>
    <row r="131" spans="2:65" s="11" customFormat="1" ht="22.9" customHeight="1" x14ac:dyDescent="0.2">
      <c r="B131" s="125"/>
      <c r="D131" s="126" t="s">
        <v>74</v>
      </c>
      <c r="E131" s="135" t="s">
        <v>19</v>
      </c>
      <c r="F131" s="135" t="s">
        <v>790</v>
      </c>
      <c r="I131" s="128"/>
      <c r="J131" s="136">
        <f>BK131</f>
        <v>0</v>
      </c>
      <c r="L131" s="125"/>
      <c r="M131" s="130"/>
      <c r="P131" s="131">
        <f>SUM(P132:P165)</f>
        <v>0</v>
      </c>
      <c r="R131" s="131">
        <f>SUM(R132:R165)</f>
        <v>2.5155299999999998E-2</v>
      </c>
      <c r="T131" s="132">
        <f>SUM(T132:T165)</f>
        <v>0</v>
      </c>
      <c r="AR131" s="126" t="s">
        <v>19</v>
      </c>
      <c r="AT131" s="133" t="s">
        <v>74</v>
      </c>
      <c r="AU131" s="133" t="s">
        <v>19</v>
      </c>
      <c r="AY131" s="126" t="s">
        <v>171</v>
      </c>
      <c r="BK131" s="134">
        <f>SUM(BK132:BK165)</f>
        <v>0</v>
      </c>
    </row>
    <row r="132" spans="2:65" s="1" customFormat="1" ht="37.9" customHeight="1" x14ac:dyDescent="0.2">
      <c r="B132" s="32"/>
      <c r="C132" s="137" t="s">
        <v>19</v>
      </c>
      <c r="D132" s="137" t="s">
        <v>174</v>
      </c>
      <c r="E132" s="138" t="s">
        <v>791</v>
      </c>
      <c r="F132" s="139" t="s">
        <v>792</v>
      </c>
      <c r="G132" s="140" t="s">
        <v>793</v>
      </c>
      <c r="H132" s="141">
        <v>13</v>
      </c>
      <c r="I132" s="142"/>
      <c r="J132" s="143">
        <f>ROUND(I132*H132,1)</f>
        <v>0</v>
      </c>
      <c r="K132" s="139" t="s">
        <v>178</v>
      </c>
      <c r="L132" s="32"/>
      <c r="M132" s="144" t="s">
        <v>1</v>
      </c>
      <c r="N132" s="145" t="s">
        <v>40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111</v>
      </c>
      <c r="AT132" s="148" t="s">
        <v>174</v>
      </c>
      <c r="AU132" s="148" t="s">
        <v>82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19</v>
      </c>
      <c r="BK132" s="149">
        <f>ROUND(I132*H132,1)</f>
        <v>0</v>
      </c>
      <c r="BL132" s="17" t="s">
        <v>111</v>
      </c>
      <c r="BM132" s="148" t="s">
        <v>794</v>
      </c>
    </row>
    <row r="133" spans="2:65" s="1" customFormat="1" ht="29.25" x14ac:dyDescent="0.2">
      <c r="B133" s="32"/>
      <c r="D133" s="150" t="s">
        <v>180</v>
      </c>
      <c r="F133" s="151" t="s">
        <v>795</v>
      </c>
      <c r="I133" s="152"/>
      <c r="L133" s="32"/>
      <c r="M133" s="153"/>
      <c r="T133" s="56"/>
      <c r="AT133" s="17" t="s">
        <v>180</v>
      </c>
      <c r="AU133" s="17" t="s">
        <v>82</v>
      </c>
    </row>
    <row r="134" spans="2:65" s="12" customFormat="1" x14ac:dyDescent="0.2">
      <c r="B134" s="154"/>
      <c r="D134" s="150" t="s">
        <v>182</v>
      </c>
      <c r="E134" s="155" t="s">
        <v>1</v>
      </c>
      <c r="F134" s="156" t="s">
        <v>796</v>
      </c>
      <c r="H134" s="157">
        <v>13</v>
      </c>
      <c r="I134" s="158"/>
      <c r="L134" s="154"/>
      <c r="M134" s="159"/>
      <c r="T134" s="160"/>
      <c r="AT134" s="155" t="s">
        <v>182</v>
      </c>
      <c r="AU134" s="155" t="s">
        <v>82</v>
      </c>
      <c r="AV134" s="12" t="s">
        <v>82</v>
      </c>
      <c r="AW134" s="12" t="s">
        <v>31</v>
      </c>
      <c r="AX134" s="12" t="s">
        <v>19</v>
      </c>
      <c r="AY134" s="155" t="s">
        <v>171</v>
      </c>
    </row>
    <row r="135" spans="2:65" s="1" customFormat="1" ht="21.75" customHeight="1" x14ac:dyDescent="0.2">
      <c r="B135" s="32"/>
      <c r="C135" s="137" t="s">
        <v>82</v>
      </c>
      <c r="D135" s="137" t="s">
        <v>174</v>
      </c>
      <c r="E135" s="138" t="s">
        <v>797</v>
      </c>
      <c r="F135" s="139" t="s">
        <v>798</v>
      </c>
      <c r="G135" s="140" t="s">
        <v>177</v>
      </c>
      <c r="H135" s="141">
        <v>30</v>
      </c>
      <c r="I135" s="142"/>
      <c r="J135" s="143">
        <f>ROUND(I135*H135,1)</f>
        <v>0</v>
      </c>
      <c r="K135" s="139" t="s">
        <v>178</v>
      </c>
      <c r="L135" s="32"/>
      <c r="M135" s="144" t="s">
        <v>1</v>
      </c>
      <c r="N135" s="145" t="s">
        <v>40</v>
      </c>
      <c r="P135" s="146">
        <f>O135*H135</f>
        <v>0</v>
      </c>
      <c r="Q135" s="146">
        <v>8.3850999999999999E-4</v>
      </c>
      <c r="R135" s="146">
        <f>Q135*H135</f>
        <v>2.5155299999999998E-2</v>
      </c>
      <c r="S135" s="146">
        <v>0</v>
      </c>
      <c r="T135" s="147">
        <f>S135*H135</f>
        <v>0</v>
      </c>
      <c r="AR135" s="148" t="s">
        <v>111</v>
      </c>
      <c r="AT135" s="148" t="s">
        <v>174</v>
      </c>
      <c r="AU135" s="148" t="s">
        <v>82</v>
      </c>
      <c r="AY135" s="17" t="s">
        <v>171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19</v>
      </c>
      <c r="BK135" s="149">
        <f>ROUND(I135*H135,1)</f>
        <v>0</v>
      </c>
      <c r="BL135" s="17" t="s">
        <v>111</v>
      </c>
      <c r="BM135" s="148" t="s">
        <v>799</v>
      </c>
    </row>
    <row r="136" spans="2:65" s="1" customFormat="1" ht="19.5" x14ac:dyDescent="0.2">
      <c r="B136" s="32"/>
      <c r="D136" s="150" t="s">
        <v>180</v>
      </c>
      <c r="F136" s="151" t="s">
        <v>800</v>
      </c>
      <c r="I136" s="152"/>
      <c r="L136" s="32"/>
      <c r="M136" s="153"/>
      <c r="T136" s="56"/>
      <c r="AT136" s="17" t="s">
        <v>180</v>
      </c>
      <c r="AU136" s="17" t="s">
        <v>82</v>
      </c>
    </row>
    <row r="137" spans="2:65" s="12" customFormat="1" x14ac:dyDescent="0.2">
      <c r="B137" s="154"/>
      <c r="D137" s="150" t="s">
        <v>182</v>
      </c>
      <c r="E137" s="155" t="s">
        <v>1</v>
      </c>
      <c r="F137" s="156" t="s">
        <v>801</v>
      </c>
      <c r="H137" s="157">
        <v>30</v>
      </c>
      <c r="I137" s="158"/>
      <c r="L137" s="154"/>
      <c r="M137" s="159"/>
      <c r="T137" s="160"/>
      <c r="AT137" s="155" t="s">
        <v>182</v>
      </c>
      <c r="AU137" s="155" t="s">
        <v>82</v>
      </c>
      <c r="AV137" s="12" t="s">
        <v>82</v>
      </c>
      <c r="AW137" s="12" t="s">
        <v>31</v>
      </c>
      <c r="AX137" s="12" t="s">
        <v>19</v>
      </c>
      <c r="AY137" s="155" t="s">
        <v>171</v>
      </c>
    </row>
    <row r="138" spans="2:65" s="1" customFormat="1" ht="24.2" customHeight="1" x14ac:dyDescent="0.2">
      <c r="B138" s="32"/>
      <c r="C138" s="137" t="s">
        <v>107</v>
      </c>
      <c r="D138" s="137" t="s">
        <v>174</v>
      </c>
      <c r="E138" s="138" t="s">
        <v>802</v>
      </c>
      <c r="F138" s="139" t="s">
        <v>803</v>
      </c>
      <c r="G138" s="140" t="s">
        <v>177</v>
      </c>
      <c r="H138" s="141">
        <v>30</v>
      </c>
      <c r="I138" s="142"/>
      <c r="J138" s="143">
        <f>ROUND(I138*H138,1)</f>
        <v>0</v>
      </c>
      <c r="K138" s="139" t="s">
        <v>178</v>
      </c>
      <c r="L138" s="32"/>
      <c r="M138" s="144" t="s">
        <v>1</v>
      </c>
      <c r="N138" s="145" t="s">
        <v>40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111</v>
      </c>
      <c r="AT138" s="148" t="s">
        <v>174</v>
      </c>
      <c r="AU138" s="148" t="s">
        <v>82</v>
      </c>
      <c r="AY138" s="17" t="s">
        <v>171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19</v>
      </c>
      <c r="BK138" s="149">
        <f>ROUND(I138*H138,1)</f>
        <v>0</v>
      </c>
      <c r="BL138" s="17" t="s">
        <v>111</v>
      </c>
      <c r="BM138" s="148" t="s">
        <v>804</v>
      </c>
    </row>
    <row r="139" spans="2:65" s="1" customFormat="1" ht="29.25" x14ac:dyDescent="0.2">
      <c r="B139" s="32"/>
      <c r="D139" s="150" t="s">
        <v>180</v>
      </c>
      <c r="F139" s="151" t="s">
        <v>805</v>
      </c>
      <c r="I139" s="152"/>
      <c r="L139" s="32"/>
      <c r="M139" s="153"/>
      <c r="T139" s="56"/>
      <c r="AT139" s="17" t="s">
        <v>180</v>
      </c>
      <c r="AU139" s="17" t="s">
        <v>82</v>
      </c>
    </row>
    <row r="140" spans="2:65" s="1" customFormat="1" ht="37.9" customHeight="1" x14ac:dyDescent="0.2">
      <c r="B140" s="32"/>
      <c r="C140" s="137" t="s">
        <v>111</v>
      </c>
      <c r="D140" s="137" t="s">
        <v>174</v>
      </c>
      <c r="E140" s="138" t="s">
        <v>806</v>
      </c>
      <c r="F140" s="139" t="s">
        <v>807</v>
      </c>
      <c r="G140" s="140" t="s">
        <v>793</v>
      </c>
      <c r="H140" s="141">
        <v>13</v>
      </c>
      <c r="I140" s="142"/>
      <c r="J140" s="143">
        <f>ROUND(I140*H140,1)</f>
        <v>0</v>
      </c>
      <c r="K140" s="139" t="s">
        <v>178</v>
      </c>
      <c r="L140" s="32"/>
      <c r="M140" s="144" t="s">
        <v>1</v>
      </c>
      <c r="N140" s="145" t="s">
        <v>40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111</v>
      </c>
      <c r="AT140" s="148" t="s">
        <v>174</v>
      </c>
      <c r="AU140" s="148" t="s">
        <v>82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19</v>
      </c>
      <c r="BK140" s="149">
        <f>ROUND(I140*H140,1)</f>
        <v>0</v>
      </c>
      <c r="BL140" s="17" t="s">
        <v>111</v>
      </c>
      <c r="BM140" s="148" t="s">
        <v>808</v>
      </c>
    </row>
    <row r="141" spans="2:65" s="1" customFormat="1" ht="39" x14ac:dyDescent="0.2">
      <c r="B141" s="32"/>
      <c r="D141" s="150" t="s">
        <v>180</v>
      </c>
      <c r="F141" s="151" t="s">
        <v>809</v>
      </c>
      <c r="I141" s="152"/>
      <c r="L141" s="32"/>
      <c r="M141" s="153"/>
      <c r="T141" s="56"/>
      <c r="AT141" s="17" t="s">
        <v>180</v>
      </c>
      <c r="AU141" s="17" t="s">
        <v>82</v>
      </c>
    </row>
    <row r="142" spans="2:65" s="12" customFormat="1" x14ac:dyDescent="0.2">
      <c r="B142" s="154"/>
      <c r="D142" s="150" t="s">
        <v>182</v>
      </c>
      <c r="E142" s="155" t="s">
        <v>1</v>
      </c>
      <c r="F142" s="156" t="s">
        <v>257</v>
      </c>
      <c r="H142" s="157">
        <v>13</v>
      </c>
      <c r="I142" s="158"/>
      <c r="L142" s="154"/>
      <c r="M142" s="159"/>
      <c r="T142" s="160"/>
      <c r="AT142" s="155" t="s">
        <v>182</v>
      </c>
      <c r="AU142" s="155" t="s">
        <v>82</v>
      </c>
      <c r="AV142" s="12" t="s">
        <v>82</v>
      </c>
      <c r="AW142" s="12" t="s">
        <v>31</v>
      </c>
      <c r="AX142" s="12" t="s">
        <v>19</v>
      </c>
      <c r="AY142" s="155" t="s">
        <v>171</v>
      </c>
    </row>
    <row r="143" spans="2:65" s="1" customFormat="1" ht="37.9" customHeight="1" x14ac:dyDescent="0.2">
      <c r="B143" s="32"/>
      <c r="C143" s="137" t="s">
        <v>114</v>
      </c>
      <c r="D143" s="137" t="s">
        <v>174</v>
      </c>
      <c r="E143" s="138" t="s">
        <v>810</v>
      </c>
      <c r="F143" s="139" t="s">
        <v>811</v>
      </c>
      <c r="G143" s="140" t="s">
        <v>793</v>
      </c>
      <c r="H143" s="141">
        <v>247</v>
      </c>
      <c r="I143" s="142"/>
      <c r="J143" s="143">
        <f>ROUND(I143*H143,1)</f>
        <v>0</v>
      </c>
      <c r="K143" s="139" t="s">
        <v>178</v>
      </c>
      <c r="L143" s="32"/>
      <c r="M143" s="144" t="s">
        <v>1</v>
      </c>
      <c r="N143" s="145" t="s">
        <v>40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111</v>
      </c>
      <c r="AT143" s="148" t="s">
        <v>174</v>
      </c>
      <c r="AU143" s="148" t="s">
        <v>82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19</v>
      </c>
      <c r="BK143" s="149">
        <f>ROUND(I143*H143,1)</f>
        <v>0</v>
      </c>
      <c r="BL143" s="17" t="s">
        <v>111</v>
      </c>
      <c r="BM143" s="148" t="s">
        <v>812</v>
      </c>
    </row>
    <row r="144" spans="2:65" s="1" customFormat="1" ht="48.75" x14ac:dyDescent="0.2">
      <c r="B144" s="32"/>
      <c r="D144" s="150" t="s">
        <v>180</v>
      </c>
      <c r="F144" s="151" t="s">
        <v>813</v>
      </c>
      <c r="I144" s="152"/>
      <c r="L144" s="32"/>
      <c r="M144" s="153"/>
      <c r="T144" s="56"/>
      <c r="AT144" s="17" t="s">
        <v>180</v>
      </c>
      <c r="AU144" s="17" t="s">
        <v>82</v>
      </c>
    </row>
    <row r="145" spans="2:65" s="12" customFormat="1" x14ac:dyDescent="0.2">
      <c r="B145" s="154"/>
      <c r="D145" s="150" t="s">
        <v>182</v>
      </c>
      <c r="E145" s="155" t="s">
        <v>1</v>
      </c>
      <c r="F145" s="156" t="s">
        <v>814</v>
      </c>
      <c r="H145" s="157">
        <v>247</v>
      </c>
      <c r="I145" s="158"/>
      <c r="L145" s="154"/>
      <c r="M145" s="159"/>
      <c r="T145" s="160"/>
      <c r="AT145" s="155" t="s">
        <v>182</v>
      </c>
      <c r="AU145" s="155" t="s">
        <v>82</v>
      </c>
      <c r="AV145" s="12" t="s">
        <v>82</v>
      </c>
      <c r="AW145" s="12" t="s">
        <v>31</v>
      </c>
      <c r="AX145" s="12" t="s">
        <v>19</v>
      </c>
      <c r="AY145" s="155" t="s">
        <v>171</v>
      </c>
    </row>
    <row r="146" spans="2:65" s="1" customFormat="1" ht="24.2" customHeight="1" x14ac:dyDescent="0.2">
      <c r="B146" s="32"/>
      <c r="C146" s="137" t="s">
        <v>172</v>
      </c>
      <c r="D146" s="137" t="s">
        <v>174</v>
      </c>
      <c r="E146" s="138" t="s">
        <v>815</v>
      </c>
      <c r="F146" s="139" t="s">
        <v>816</v>
      </c>
      <c r="G146" s="140" t="s">
        <v>793</v>
      </c>
      <c r="H146" s="141">
        <v>13</v>
      </c>
      <c r="I146" s="142"/>
      <c r="J146" s="143">
        <f>ROUND(I146*H146,1)</f>
        <v>0</v>
      </c>
      <c r="K146" s="139" t="s">
        <v>178</v>
      </c>
      <c r="L146" s="32"/>
      <c r="M146" s="144" t="s">
        <v>1</v>
      </c>
      <c r="N146" s="145" t="s">
        <v>40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111</v>
      </c>
      <c r="AT146" s="148" t="s">
        <v>174</v>
      </c>
      <c r="AU146" s="148" t="s">
        <v>82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19</v>
      </c>
      <c r="BK146" s="149">
        <f>ROUND(I146*H146,1)</f>
        <v>0</v>
      </c>
      <c r="BL146" s="17" t="s">
        <v>111</v>
      </c>
      <c r="BM146" s="148" t="s">
        <v>817</v>
      </c>
    </row>
    <row r="147" spans="2:65" s="1" customFormat="1" ht="19.5" x14ac:dyDescent="0.2">
      <c r="B147" s="32"/>
      <c r="D147" s="150" t="s">
        <v>180</v>
      </c>
      <c r="F147" s="151" t="s">
        <v>818</v>
      </c>
      <c r="I147" s="152"/>
      <c r="L147" s="32"/>
      <c r="M147" s="153"/>
      <c r="T147" s="56"/>
      <c r="AT147" s="17" t="s">
        <v>180</v>
      </c>
      <c r="AU147" s="17" t="s">
        <v>82</v>
      </c>
    </row>
    <row r="148" spans="2:65" s="1" customFormat="1" ht="24.2" customHeight="1" x14ac:dyDescent="0.2">
      <c r="B148" s="32"/>
      <c r="C148" s="137" t="s">
        <v>214</v>
      </c>
      <c r="D148" s="137" t="s">
        <v>174</v>
      </c>
      <c r="E148" s="138" t="s">
        <v>819</v>
      </c>
      <c r="F148" s="139" t="s">
        <v>820</v>
      </c>
      <c r="G148" s="140" t="s">
        <v>793</v>
      </c>
      <c r="H148" s="141">
        <v>13</v>
      </c>
      <c r="I148" s="142"/>
      <c r="J148" s="143">
        <f>ROUND(I148*H148,1)</f>
        <v>0</v>
      </c>
      <c r="K148" s="139" t="s">
        <v>178</v>
      </c>
      <c r="L148" s="32"/>
      <c r="M148" s="144" t="s">
        <v>1</v>
      </c>
      <c r="N148" s="145" t="s">
        <v>40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111</v>
      </c>
      <c r="AT148" s="148" t="s">
        <v>174</v>
      </c>
      <c r="AU148" s="148" t="s">
        <v>82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19</v>
      </c>
      <c r="BK148" s="149">
        <f>ROUND(I148*H148,1)</f>
        <v>0</v>
      </c>
      <c r="BL148" s="17" t="s">
        <v>111</v>
      </c>
      <c r="BM148" s="148" t="s">
        <v>821</v>
      </c>
    </row>
    <row r="149" spans="2:65" s="1" customFormat="1" ht="29.25" x14ac:dyDescent="0.2">
      <c r="B149" s="32"/>
      <c r="D149" s="150" t="s">
        <v>180</v>
      </c>
      <c r="F149" s="151" t="s">
        <v>822</v>
      </c>
      <c r="I149" s="152"/>
      <c r="L149" s="32"/>
      <c r="M149" s="153"/>
      <c r="T149" s="56"/>
      <c r="AT149" s="17" t="s">
        <v>180</v>
      </c>
      <c r="AU149" s="17" t="s">
        <v>82</v>
      </c>
    </row>
    <row r="150" spans="2:65" s="1" customFormat="1" ht="33" customHeight="1" x14ac:dyDescent="0.2">
      <c r="B150" s="32"/>
      <c r="C150" s="137" t="s">
        <v>196</v>
      </c>
      <c r="D150" s="137" t="s">
        <v>174</v>
      </c>
      <c r="E150" s="138" t="s">
        <v>823</v>
      </c>
      <c r="F150" s="139" t="s">
        <v>824</v>
      </c>
      <c r="G150" s="140" t="s">
        <v>324</v>
      </c>
      <c r="H150" s="141">
        <v>26</v>
      </c>
      <c r="I150" s="142"/>
      <c r="J150" s="143">
        <f>ROUND(I150*H150,1)</f>
        <v>0</v>
      </c>
      <c r="K150" s="139" t="s">
        <v>178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111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111</v>
      </c>
      <c r="BM150" s="148" t="s">
        <v>825</v>
      </c>
    </row>
    <row r="151" spans="2:65" s="1" customFormat="1" ht="29.25" x14ac:dyDescent="0.2">
      <c r="B151" s="32"/>
      <c r="D151" s="150" t="s">
        <v>180</v>
      </c>
      <c r="F151" s="151" t="s">
        <v>826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2" customFormat="1" x14ac:dyDescent="0.2">
      <c r="B152" s="154"/>
      <c r="D152" s="150" t="s">
        <v>182</v>
      </c>
      <c r="E152" s="155" t="s">
        <v>1</v>
      </c>
      <c r="F152" s="156" t="s">
        <v>257</v>
      </c>
      <c r="H152" s="157">
        <v>13</v>
      </c>
      <c r="I152" s="158"/>
      <c r="L152" s="154"/>
      <c r="M152" s="159"/>
      <c r="T152" s="160"/>
      <c r="AT152" s="155" t="s">
        <v>182</v>
      </c>
      <c r="AU152" s="155" t="s">
        <v>82</v>
      </c>
      <c r="AV152" s="12" t="s">
        <v>82</v>
      </c>
      <c r="AW152" s="12" t="s">
        <v>31</v>
      </c>
      <c r="AX152" s="12" t="s">
        <v>19</v>
      </c>
      <c r="AY152" s="155" t="s">
        <v>171</v>
      </c>
    </row>
    <row r="153" spans="2:65" s="12" customFormat="1" x14ac:dyDescent="0.2">
      <c r="B153" s="154"/>
      <c r="D153" s="150" t="s">
        <v>182</v>
      </c>
      <c r="F153" s="156" t="s">
        <v>827</v>
      </c>
      <c r="H153" s="157">
        <v>26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4</v>
      </c>
      <c r="AX153" s="12" t="s">
        <v>19</v>
      </c>
      <c r="AY153" s="155" t="s">
        <v>171</v>
      </c>
    </row>
    <row r="154" spans="2:65" s="1" customFormat="1" ht="24.2" customHeight="1" x14ac:dyDescent="0.2">
      <c r="B154" s="32"/>
      <c r="C154" s="137" t="s">
        <v>226</v>
      </c>
      <c r="D154" s="137" t="s">
        <v>174</v>
      </c>
      <c r="E154" s="138" t="s">
        <v>828</v>
      </c>
      <c r="F154" s="139" t="s">
        <v>829</v>
      </c>
      <c r="G154" s="140" t="s">
        <v>793</v>
      </c>
      <c r="H154" s="141">
        <v>9</v>
      </c>
      <c r="I154" s="142"/>
      <c r="J154" s="143">
        <f>ROUND(I154*H154,1)</f>
        <v>0</v>
      </c>
      <c r="K154" s="139" t="s">
        <v>178</v>
      </c>
      <c r="L154" s="32"/>
      <c r="M154" s="144" t="s">
        <v>1</v>
      </c>
      <c r="N154" s="145" t="s">
        <v>40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111</v>
      </c>
      <c r="AT154" s="148" t="s">
        <v>174</v>
      </c>
      <c r="AU154" s="148" t="s">
        <v>82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19</v>
      </c>
      <c r="BK154" s="149">
        <f>ROUND(I154*H154,1)</f>
        <v>0</v>
      </c>
      <c r="BL154" s="17" t="s">
        <v>111</v>
      </c>
      <c r="BM154" s="148" t="s">
        <v>830</v>
      </c>
    </row>
    <row r="155" spans="2:65" s="1" customFormat="1" ht="29.25" x14ac:dyDescent="0.2">
      <c r="B155" s="32"/>
      <c r="D155" s="150" t="s">
        <v>180</v>
      </c>
      <c r="F155" s="151" t="s">
        <v>831</v>
      </c>
      <c r="I155" s="152"/>
      <c r="L155" s="32"/>
      <c r="M155" s="153"/>
      <c r="T155" s="56"/>
      <c r="AT155" s="17" t="s">
        <v>180</v>
      </c>
      <c r="AU155" s="17" t="s">
        <v>82</v>
      </c>
    </row>
    <row r="156" spans="2:65" s="12" customFormat="1" x14ac:dyDescent="0.2">
      <c r="B156" s="154"/>
      <c r="D156" s="150" t="s">
        <v>182</v>
      </c>
      <c r="E156" s="155" t="s">
        <v>1</v>
      </c>
      <c r="F156" s="156" t="s">
        <v>832</v>
      </c>
      <c r="H156" s="157">
        <v>9</v>
      </c>
      <c r="I156" s="158"/>
      <c r="L156" s="154"/>
      <c r="M156" s="159"/>
      <c r="T156" s="160"/>
      <c r="AT156" s="155" t="s">
        <v>182</v>
      </c>
      <c r="AU156" s="155" t="s">
        <v>82</v>
      </c>
      <c r="AV156" s="12" t="s">
        <v>82</v>
      </c>
      <c r="AW156" s="12" t="s">
        <v>31</v>
      </c>
      <c r="AX156" s="12" t="s">
        <v>19</v>
      </c>
      <c r="AY156" s="155" t="s">
        <v>171</v>
      </c>
    </row>
    <row r="157" spans="2:65" s="1" customFormat="1" ht="16.5" customHeight="1" x14ac:dyDescent="0.2">
      <c r="B157" s="32"/>
      <c r="C157" s="168" t="s">
        <v>231</v>
      </c>
      <c r="D157" s="168" t="s">
        <v>193</v>
      </c>
      <c r="E157" s="169" t="s">
        <v>833</v>
      </c>
      <c r="F157" s="170" t="s">
        <v>834</v>
      </c>
      <c r="G157" s="171" t="s">
        <v>324</v>
      </c>
      <c r="H157" s="172">
        <v>18</v>
      </c>
      <c r="I157" s="173"/>
      <c r="J157" s="174">
        <f>ROUND(I157*H157,1)</f>
        <v>0</v>
      </c>
      <c r="K157" s="170" t="s">
        <v>178</v>
      </c>
      <c r="L157" s="175"/>
      <c r="M157" s="176" t="s">
        <v>1</v>
      </c>
      <c r="N157" s="177" t="s">
        <v>40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196</v>
      </c>
      <c r="AT157" s="148" t="s">
        <v>193</v>
      </c>
      <c r="AU157" s="148" t="s">
        <v>82</v>
      </c>
      <c r="AY157" s="17" t="s">
        <v>171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19</v>
      </c>
      <c r="BK157" s="149">
        <f>ROUND(I157*H157,1)</f>
        <v>0</v>
      </c>
      <c r="BL157" s="17" t="s">
        <v>111</v>
      </c>
      <c r="BM157" s="148" t="s">
        <v>835</v>
      </c>
    </row>
    <row r="158" spans="2:65" s="1" customFormat="1" x14ac:dyDescent="0.2">
      <c r="B158" s="32"/>
      <c r="D158" s="150" t="s">
        <v>180</v>
      </c>
      <c r="F158" s="151" t="s">
        <v>834</v>
      </c>
      <c r="I158" s="152"/>
      <c r="L158" s="32"/>
      <c r="M158" s="153"/>
      <c r="T158" s="56"/>
      <c r="AT158" s="17" t="s">
        <v>180</v>
      </c>
      <c r="AU158" s="17" t="s">
        <v>82</v>
      </c>
    </row>
    <row r="159" spans="2:65" s="12" customFormat="1" x14ac:dyDescent="0.2">
      <c r="B159" s="154"/>
      <c r="D159" s="150" t="s">
        <v>182</v>
      </c>
      <c r="F159" s="156" t="s">
        <v>836</v>
      </c>
      <c r="H159" s="157">
        <v>18</v>
      </c>
      <c r="I159" s="158"/>
      <c r="L159" s="154"/>
      <c r="M159" s="159"/>
      <c r="T159" s="160"/>
      <c r="AT159" s="155" t="s">
        <v>182</v>
      </c>
      <c r="AU159" s="155" t="s">
        <v>82</v>
      </c>
      <c r="AV159" s="12" t="s">
        <v>82</v>
      </c>
      <c r="AW159" s="12" t="s">
        <v>4</v>
      </c>
      <c r="AX159" s="12" t="s">
        <v>19</v>
      </c>
      <c r="AY159" s="155" t="s">
        <v>171</v>
      </c>
    </row>
    <row r="160" spans="2:65" s="1" customFormat="1" ht="24.2" customHeight="1" x14ac:dyDescent="0.2">
      <c r="B160" s="32"/>
      <c r="C160" s="137" t="s">
        <v>235</v>
      </c>
      <c r="D160" s="137" t="s">
        <v>174</v>
      </c>
      <c r="E160" s="138" t="s">
        <v>837</v>
      </c>
      <c r="F160" s="139" t="s">
        <v>838</v>
      </c>
      <c r="G160" s="140" t="s">
        <v>793</v>
      </c>
      <c r="H160" s="141">
        <v>3.5</v>
      </c>
      <c r="I160" s="142"/>
      <c r="J160" s="143">
        <f>ROUND(I160*H160,1)</f>
        <v>0</v>
      </c>
      <c r="K160" s="139" t="s">
        <v>178</v>
      </c>
      <c r="L160" s="32"/>
      <c r="M160" s="144" t="s">
        <v>1</v>
      </c>
      <c r="N160" s="145" t="s">
        <v>40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111</v>
      </c>
      <c r="AT160" s="148" t="s">
        <v>174</v>
      </c>
      <c r="AU160" s="148" t="s">
        <v>82</v>
      </c>
      <c r="AY160" s="17" t="s">
        <v>171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19</v>
      </c>
      <c r="BK160" s="149">
        <f>ROUND(I160*H160,1)</f>
        <v>0</v>
      </c>
      <c r="BL160" s="17" t="s">
        <v>111</v>
      </c>
      <c r="BM160" s="148" t="s">
        <v>839</v>
      </c>
    </row>
    <row r="161" spans="2:65" s="1" customFormat="1" ht="39" x14ac:dyDescent="0.2">
      <c r="B161" s="32"/>
      <c r="D161" s="150" t="s">
        <v>180</v>
      </c>
      <c r="F161" s="151" t="s">
        <v>840</v>
      </c>
      <c r="I161" s="152"/>
      <c r="L161" s="32"/>
      <c r="M161" s="153"/>
      <c r="T161" s="56"/>
      <c r="AT161" s="17" t="s">
        <v>180</v>
      </c>
      <c r="AU161" s="17" t="s">
        <v>82</v>
      </c>
    </row>
    <row r="162" spans="2:65" s="12" customFormat="1" x14ac:dyDescent="0.2">
      <c r="B162" s="154"/>
      <c r="D162" s="150" t="s">
        <v>182</v>
      </c>
      <c r="E162" s="155" t="s">
        <v>1</v>
      </c>
      <c r="F162" s="156" t="s">
        <v>841</v>
      </c>
      <c r="H162" s="157">
        <v>3.5</v>
      </c>
      <c r="I162" s="158"/>
      <c r="L162" s="154"/>
      <c r="M162" s="159"/>
      <c r="T162" s="160"/>
      <c r="AT162" s="155" t="s">
        <v>182</v>
      </c>
      <c r="AU162" s="155" t="s">
        <v>82</v>
      </c>
      <c r="AV162" s="12" t="s">
        <v>82</v>
      </c>
      <c r="AW162" s="12" t="s">
        <v>31</v>
      </c>
      <c r="AX162" s="12" t="s">
        <v>19</v>
      </c>
      <c r="AY162" s="155" t="s">
        <v>171</v>
      </c>
    </row>
    <row r="163" spans="2:65" s="1" customFormat="1" ht="16.5" customHeight="1" x14ac:dyDescent="0.2">
      <c r="B163" s="32"/>
      <c r="C163" s="168" t="s">
        <v>251</v>
      </c>
      <c r="D163" s="168" t="s">
        <v>193</v>
      </c>
      <c r="E163" s="169" t="s">
        <v>842</v>
      </c>
      <c r="F163" s="170" t="s">
        <v>843</v>
      </c>
      <c r="G163" s="171" t="s">
        <v>324</v>
      </c>
      <c r="H163" s="172">
        <v>7</v>
      </c>
      <c r="I163" s="173"/>
      <c r="J163" s="174">
        <f>ROUND(I163*H163,1)</f>
        <v>0</v>
      </c>
      <c r="K163" s="170" t="s">
        <v>178</v>
      </c>
      <c r="L163" s="175"/>
      <c r="M163" s="176" t="s">
        <v>1</v>
      </c>
      <c r="N163" s="177" t="s">
        <v>40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196</v>
      </c>
      <c r="AT163" s="148" t="s">
        <v>193</v>
      </c>
      <c r="AU163" s="148" t="s">
        <v>82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19</v>
      </c>
      <c r="BK163" s="149">
        <f>ROUND(I163*H163,1)</f>
        <v>0</v>
      </c>
      <c r="BL163" s="17" t="s">
        <v>111</v>
      </c>
      <c r="BM163" s="148" t="s">
        <v>844</v>
      </c>
    </row>
    <row r="164" spans="2:65" s="1" customFormat="1" x14ac:dyDescent="0.2">
      <c r="B164" s="32"/>
      <c r="D164" s="150" t="s">
        <v>180</v>
      </c>
      <c r="F164" s="151" t="s">
        <v>843</v>
      </c>
      <c r="I164" s="152"/>
      <c r="L164" s="32"/>
      <c r="M164" s="153"/>
      <c r="T164" s="56"/>
      <c r="AT164" s="17" t="s">
        <v>180</v>
      </c>
      <c r="AU164" s="17" t="s">
        <v>82</v>
      </c>
    </row>
    <row r="165" spans="2:65" s="12" customFormat="1" x14ac:dyDescent="0.2">
      <c r="B165" s="154"/>
      <c r="D165" s="150" t="s">
        <v>182</v>
      </c>
      <c r="F165" s="156" t="s">
        <v>845</v>
      </c>
      <c r="H165" s="157">
        <v>7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4</v>
      </c>
      <c r="AX165" s="12" t="s">
        <v>19</v>
      </c>
      <c r="AY165" s="155" t="s">
        <v>171</v>
      </c>
    </row>
    <row r="166" spans="2:65" s="11" customFormat="1" ht="22.9" customHeight="1" x14ac:dyDescent="0.2">
      <c r="B166" s="125"/>
      <c r="D166" s="126" t="s">
        <v>74</v>
      </c>
      <c r="E166" s="135" t="s">
        <v>111</v>
      </c>
      <c r="F166" s="135" t="s">
        <v>846</v>
      </c>
      <c r="I166" s="128"/>
      <c r="J166" s="136">
        <f>BK166</f>
        <v>0</v>
      </c>
      <c r="L166" s="125"/>
      <c r="M166" s="130"/>
      <c r="P166" s="131">
        <f>SUM(P167:P169)</f>
        <v>0</v>
      </c>
      <c r="R166" s="131">
        <f>SUM(R167:R169)</f>
        <v>0</v>
      </c>
      <c r="T166" s="132">
        <f>SUM(T167:T169)</f>
        <v>0</v>
      </c>
      <c r="AR166" s="126" t="s">
        <v>19</v>
      </c>
      <c r="AT166" s="133" t="s">
        <v>74</v>
      </c>
      <c r="AU166" s="133" t="s">
        <v>19</v>
      </c>
      <c r="AY166" s="126" t="s">
        <v>171</v>
      </c>
      <c r="BK166" s="134">
        <f>SUM(BK167:BK169)</f>
        <v>0</v>
      </c>
    </row>
    <row r="167" spans="2:65" s="1" customFormat="1" ht="24.2" customHeight="1" x14ac:dyDescent="0.2">
      <c r="B167" s="32"/>
      <c r="C167" s="137" t="s">
        <v>257</v>
      </c>
      <c r="D167" s="137" t="s">
        <v>174</v>
      </c>
      <c r="E167" s="138" t="s">
        <v>847</v>
      </c>
      <c r="F167" s="139" t="s">
        <v>848</v>
      </c>
      <c r="G167" s="140" t="s">
        <v>793</v>
      </c>
      <c r="H167" s="141">
        <v>0.5</v>
      </c>
      <c r="I167" s="142"/>
      <c r="J167" s="143">
        <f>ROUND(I167*H167,1)</f>
        <v>0</v>
      </c>
      <c r="K167" s="139" t="s">
        <v>178</v>
      </c>
      <c r="L167" s="32"/>
      <c r="M167" s="144" t="s">
        <v>1</v>
      </c>
      <c r="N167" s="145" t="s">
        <v>40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111</v>
      </c>
      <c r="AT167" s="148" t="s">
        <v>174</v>
      </c>
      <c r="AU167" s="148" t="s">
        <v>82</v>
      </c>
      <c r="AY167" s="17" t="s">
        <v>171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19</v>
      </c>
      <c r="BK167" s="149">
        <f>ROUND(I167*H167,1)</f>
        <v>0</v>
      </c>
      <c r="BL167" s="17" t="s">
        <v>111</v>
      </c>
      <c r="BM167" s="148" t="s">
        <v>849</v>
      </c>
    </row>
    <row r="168" spans="2:65" s="1" customFormat="1" ht="19.5" x14ac:dyDescent="0.2">
      <c r="B168" s="32"/>
      <c r="D168" s="150" t="s">
        <v>180</v>
      </c>
      <c r="F168" s="151" t="s">
        <v>850</v>
      </c>
      <c r="I168" s="152"/>
      <c r="L168" s="32"/>
      <c r="M168" s="153"/>
      <c r="T168" s="56"/>
      <c r="AT168" s="17" t="s">
        <v>180</v>
      </c>
      <c r="AU168" s="17" t="s">
        <v>82</v>
      </c>
    </row>
    <row r="169" spans="2:65" s="12" customFormat="1" x14ac:dyDescent="0.2">
      <c r="B169" s="154"/>
      <c r="D169" s="150" t="s">
        <v>182</v>
      </c>
      <c r="E169" s="155" t="s">
        <v>1</v>
      </c>
      <c r="F169" s="156" t="s">
        <v>851</v>
      </c>
      <c r="H169" s="157">
        <v>0.5</v>
      </c>
      <c r="I169" s="158"/>
      <c r="L169" s="154"/>
      <c r="M169" s="159"/>
      <c r="T169" s="160"/>
      <c r="AT169" s="155" t="s">
        <v>182</v>
      </c>
      <c r="AU169" s="155" t="s">
        <v>82</v>
      </c>
      <c r="AV169" s="12" t="s">
        <v>82</v>
      </c>
      <c r="AW169" s="12" t="s">
        <v>31</v>
      </c>
      <c r="AX169" s="12" t="s">
        <v>19</v>
      </c>
      <c r="AY169" s="155" t="s">
        <v>171</v>
      </c>
    </row>
    <row r="170" spans="2:65" s="11" customFormat="1" ht="22.9" customHeight="1" x14ac:dyDescent="0.2">
      <c r="B170" s="125"/>
      <c r="D170" s="126" t="s">
        <v>74</v>
      </c>
      <c r="E170" s="135" t="s">
        <v>196</v>
      </c>
      <c r="F170" s="135" t="s">
        <v>852</v>
      </c>
      <c r="I170" s="128"/>
      <c r="J170" s="136">
        <f>BK170</f>
        <v>0</v>
      </c>
      <c r="L170" s="125"/>
      <c r="M170" s="130"/>
      <c r="P170" s="131">
        <f>SUM(P171:P184)</f>
        <v>0</v>
      </c>
      <c r="R170" s="131">
        <f>SUM(R171:R184)</f>
        <v>1.5457200000000001E-2</v>
      </c>
      <c r="T170" s="132">
        <f>SUM(T171:T184)</f>
        <v>0</v>
      </c>
      <c r="AR170" s="126" t="s">
        <v>19</v>
      </c>
      <c r="AT170" s="133" t="s">
        <v>74</v>
      </c>
      <c r="AU170" s="133" t="s">
        <v>19</v>
      </c>
      <c r="AY170" s="126" t="s">
        <v>171</v>
      </c>
      <c r="BK170" s="134">
        <f>SUM(BK171:BK184)</f>
        <v>0</v>
      </c>
    </row>
    <row r="171" spans="2:65" s="1" customFormat="1" ht="24.2" customHeight="1" x14ac:dyDescent="0.2">
      <c r="B171" s="32"/>
      <c r="C171" s="137" t="s">
        <v>262</v>
      </c>
      <c r="D171" s="137" t="s">
        <v>174</v>
      </c>
      <c r="E171" s="138" t="s">
        <v>853</v>
      </c>
      <c r="F171" s="139" t="s">
        <v>854</v>
      </c>
      <c r="G171" s="140" t="s">
        <v>202</v>
      </c>
      <c r="H171" s="141">
        <v>5.5</v>
      </c>
      <c r="I171" s="142"/>
      <c r="J171" s="143">
        <f>ROUND(I171*H171,1)</f>
        <v>0</v>
      </c>
      <c r="K171" s="139" t="s">
        <v>855</v>
      </c>
      <c r="L171" s="32"/>
      <c r="M171" s="144" t="s">
        <v>1</v>
      </c>
      <c r="N171" s="145" t="s">
        <v>40</v>
      </c>
      <c r="P171" s="146">
        <f>O171*H171</f>
        <v>0</v>
      </c>
      <c r="Q171" s="146">
        <v>1.5E-3</v>
      </c>
      <c r="R171" s="146">
        <f>Q171*H171</f>
        <v>8.2500000000000004E-3</v>
      </c>
      <c r="S171" s="146">
        <v>0</v>
      </c>
      <c r="T171" s="147">
        <f>S171*H171</f>
        <v>0</v>
      </c>
      <c r="AR171" s="148" t="s">
        <v>111</v>
      </c>
      <c r="AT171" s="148" t="s">
        <v>174</v>
      </c>
      <c r="AU171" s="148" t="s">
        <v>82</v>
      </c>
      <c r="AY171" s="17" t="s">
        <v>171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19</v>
      </c>
      <c r="BK171" s="149">
        <f>ROUND(I171*H171,1)</f>
        <v>0</v>
      </c>
      <c r="BL171" s="17" t="s">
        <v>111</v>
      </c>
      <c r="BM171" s="148" t="s">
        <v>856</v>
      </c>
    </row>
    <row r="172" spans="2:65" s="1" customFormat="1" ht="29.25" x14ac:dyDescent="0.2">
      <c r="B172" s="32"/>
      <c r="D172" s="150" t="s">
        <v>180</v>
      </c>
      <c r="F172" s="151" t="s">
        <v>857</v>
      </c>
      <c r="I172" s="152"/>
      <c r="L172" s="32"/>
      <c r="M172" s="153"/>
      <c r="T172" s="56"/>
      <c r="AT172" s="17" t="s">
        <v>180</v>
      </c>
      <c r="AU172" s="17" t="s">
        <v>82</v>
      </c>
    </row>
    <row r="173" spans="2:65" s="12" customFormat="1" x14ac:dyDescent="0.2">
      <c r="B173" s="154"/>
      <c r="D173" s="150" t="s">
        <v>182</v>
      </c>
      <c r="E173" s="155" t="s">
        <v>1</v>
      </c>
      <c r="F173" s="156" t="s">
        <v>114</v>
      </c>
      <c r="H173" s="157">
        <v>5</v>
      </c>
      <c r="I173" s="158"/>
      <c r="L173" s="154"/>
      <c r="M173" s="159"/>
      <c r="T173" s="160"/>
      <c r="AT173" s="155" t="s">
        <v>182</v>
      </c>
      <c r="AU173" s="155" t="s">
        <v>82</v>
      </c>
      <c r="AV173" s="12" t="s">
        <v>82</v>
      </c>
      <c r="AW173" s="12" t="s">
        <v>31</v>
      </c>
      <c r="AX173" s="12" t="s">
        <v>19</v>
      </c>
      <c r="AY173" s="155" t="s">
        <v>171</v>
      </c>
    </row>
    <row r="174" spans="2:65" s="12" customFormat="1" x14ac:dyDescent="0.2">
      <c r="B174" s="154"/>
      <c r="D174" s="150" t="s">
        <v>182</v>
      </c>
      <c r="F174" s="156" t="s">
        <v>858</v>
      </c>
      <c r="H174" s="157">
        <v>5.5</v>
      </c>
      <c r="I174" s="158"/>
      <c r="L174" s="154"/>
      <c r="M174" s="159"/>
      <c r="T174" s="160"/>
      <c r="AT174" s="155" t="s">
        <v>182</v>
      </c>
      <c r="AU174" s="155" t="s">
        <v>82</v>
      </c>
      <c r="AV174" s="12" t="s">
        <v>82</v>
      </c>
      <c r="AW174" s="12" t="s">
        <v>4</v>
      </c>
      <c r="AX174" s="12" t="s">
        <v>19</v>
      </c>
      <c r="AY174" s="155" t="s">
        <v>171</v>
      </c>
    </row>
    <row r="175" spans="2:65" s="1" customFormat="1" ht="33" customHeight="1" x14ac:dyDescent="0.2">
      <c r="B175" s="32"/>
      <c r="C175" s="137" t="s">
        <v>8</v>
      </c>
      <c r="D175" s="137" t="s">
        <v>174</v>
      </c>
      <c r="E175" s="138" t="s">
        <v>859</v>
      </c>
      <c r="F175" s="139" t="s">
        <v>860</v>
      </c>
      <c r="G175" s="140" t="s">
        <v>221</v>
      </c>
      <c r="H175" s="141">
        <v>6</v>
      </c>
      <c r="I175" s="142"/>
      <c r="J175" s="143">
        <f>ROUND(I175*H175,1)</f>
        <v>0</v>
      </c>
      <c r="K175" s="139" t="s">
        <v>178</v>
      </c>
      <c r="L175" s="32"/>
      <c r="M175" s="144" t="s">
        <v>1</v>
      </c>
      <c r="N175" s="145" t="s">
        <v>40</v>
      </c>
      <c r="P175" s="146">
        <f>O175*H175</f>
        <v>0</v>
      </c>
      <c r="Q175" s="146">
        <v>5.9999999999999997E-7</v>
      </c>
      <c r="R175" s="146">
        <f>Q175*H175</f>
        <v>3.5999999999999998E-6</v>
      </c>
      <c r="S175" s="146">
        <v>0</v>
      </c>
      <c r="T175" s="147">
        <f>S175*H175</f>
        <v>0</v>
      </c>
      <c r="AR175" s="148" t="s">
        <v>111</v>
      </c>
      <c r="AT175" s="148" t="s">
        <v>174</v>
      </c>
      <c r="AU175" s="148" t="s">
        <v>82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19</v>
      </c>
      <c r="BK175" s="149">
        <f>ROUND(I175*H175,1)</f>
        <v>0</v>
      </c>
      <c r="BL175" s="17" t="s">
        <v>111</v>
      </c>
      <c r="BM175" s="148" t="s">
        <v>861</v>
      </c>
    </row>
    <row r="176" spans="2:65" s="1" customFormat="1" ht="29.25" x14ac:dyDescent="0.2">
      <c r="B176" s="32"/>
      <c r="D176" s="150" t="s">
        <v>180</v>
      </c>
      <c r="F176" s="151" t="s">
        <v>862</v>
      </c>
      <c r="I176" s="152"/>
      <c r="L176" s="32"/>
      <c r="M176" s="153"/>
      <c r="T176" s="56"/>
      <c r="AT176" s="17" t="s">
        <v>180</v>
      </c>
      <c r="AU176" s="17" t="s">
        <v>82</v>
      </c>
    </row>
    <row r="177" spans="2:65" s="1" customFormat="1" ht="21.75" customHeight="1" x14ac:dyDescent="0.2">
      <c r="B177" s="32"/>
      <c r="C177" s="168" t="s">
        <v>271</v>
      </c>
      <c r="D177" s="168" t="s">
        <v>193</v>
      </c>
      <c r="E177" s="169" t="s">
        <v>863</v>
      </c>
      <c r="F177" s="170" t="s">
        <v>864</v>
      </c>
      <c r="G177" s="171" t="s">
        <v>221</v>
      </c>
      <c r="H177" s="172">
        <v>6</v>
      </c>
      <c r="I177" s="173"/>
      <c r="J177" s="174">
        <f>ROUND(I177*H177,1)</f>
        <v>0</v>
      </c>
      <c r="K177" s="170" t="s">
        <v>178</v>
      </c>
      <c r="L177" s="175"/>
      <c r="M177" s="176" t="s">
        <v>1</v>
      </c>
      <c r="N177" s="177" t="s">
        <v>40</v>
      </c>
      <c r="P177" s="146">
        <f>O177*H177</f>
        <v>0</v>
      </c>
      <c r="Q177" s="146">
        <v>8.0000000000000004E-4</v>
      </c>
      <c r="R177" s="146">
        <f>Q177*H177</f>
        <v>4.8000000000000004E-3</v>
      </c>
      <c r="S177" s="146">
        <v>0</v>
      </c>
      <c r="T177" s="147">
        <f>S177*H177</f>
        <v>0</v>
      </c>
      <c r="AR177" s="148" t="s">
        <v>196</v>
      </c>
      <c r="AT177" s="148" t="s">
        <v>193</v>
      </c>
      <c r="AU177" s="148" t="s">
        <v>82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19</v>
      </c>
      <c r="BK177" s="149">
        <f>ROUND(I177*H177,1)</f>
        <v>0</v>
      </c>
      <c r="BL177" s="17" t="s">
        <v>111</v>
      </c>
      <c r="BM177" s="148" t="s">
        <v>865</v>
      </c>
    </row>
    <row r="178" spans="2:65" s="1" customFormat="1" x14ac:dyDescent="0.2">
      <c r="B178" s="32"/>
      <c r="D178" s="150" t="s">
        <v>180</v>
      </c>
      <c r="F178" s="151" t="s">
        <v>864</v>
      </c>
      <c r="I178" s="152"/>
      <c r="L178" s="32"/>
      <c r="M178" s="153"/>
      <c r="T178" s="56"/>
      <c r="AT178" s="17" t="s">
        <v>180</v>
      </c>
      <c r="AU178" s="17" t="s">
        <v>82</v>
      </c>
    </row>
    <row r="179" spans="2:65" s="1" customFormat="1" ht="33" customHeight="1" x14ac:dyDescent="0.2">
      <c r="B179" s="32"/>
      <c r="C179" s="137" t="s">
        <v>276</v>
      </c>
      <c r="D179" s="137" t="s">
        <v>174</v>
      </c>
      <c r="E179" s="138" t="s">
        <v>859</v>
      </c>
      <c r="F179" s="139" t="s">
        <v>860</v>
      </c>
      <c r="G179" s="140" t="s">
        <v>221</v>
      </c>
      <c r="H179" s="141">
        <v>6</v>
      </c>
      <c r="I179" s="142"/>
      <c r="J179" s="143">
        <f>ROUND(I179*H179,1)</f>
        <v>0</v>
      </c>
      <c r="K179" s="139" t="s">
        <v>178</v>
      </c>
      <c r="L179" s="32"/>
      <c r="M179" s="144" t="s">
        <v>1</v>
      </c>
      <c r="N179" s="145" t="s">
        <v>40</v>
      </c>
      <c r="P179" s="146">
        <f>O179*H179</f>
        <v>0</v>
      </c>
      <c r="Q179" s="146">
        <v>5.9999999999999997E-7</v>
      </c>
      <c r="R179" s="146">
        <f>Q179*H179</f>
        <v>3.5999999999999998E-6</v>
      </c>
      <c r="S179" s="146">
        <v>0</v>
      </c>
      <c r="T179" s="147">
        <f>S179*H179</f>
        <v>0</v>
      </c>
      <c r="AR179" s="148" t="s">
        <v>111</v>
      </c>
      <c r="AT179" s="148" t="s">
        <v>174</v>
      </c>
      <c r="AU179" s="148" t="s">
        <v>82</v>
      </c>
      <c r="AY179" s="17" t="s">
        <v>171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19</v>
      </c>
      <c r="BK179" s="149">
        <f>ROUND(I179*H179,1)</f>
        <v>0</v>
      </c>
      <c r="BL179" s="17" t="s">
        <v>111</v>
      </c>
      <c r="BM179" s="148" t="s">
        <v>866</v>
      </c>
    </row>
    <row r="180" spans="2:65" s="1" customFormat="1" ht="29.25" x14ac:dyDescent="0.2">
      <c r="B180" s="32"/>
      <c r="D180" s="150" t="s">
        <v>180</v>
      </c>
      <c r="F180" s="151" t="s">
        <v>862</v>
      </c>
      <c r="I180" s="152"/>
      <c r="L180" s="32"/>
      <c r="M180" s="153"/>
      <c r="T180" s="56"/>
      <c r="AT180" s="17" t="s">
        <v>180</v>
      </c>
      <c r="AU180" s="17" t="s">
        <v>82</v>
      </c>
    </row>
    <row r="181" spans="2:65" s="1" customFormat="1" ht="21.75" customHeight="1" x14ac:dyDescent="0.2">
      <c r="B181" s="32"/>
      <c r="C181" s="168" t="s">
        <v>284</v>
      </c>
      <c r="D181" s="168" t="s">
        <v>193</v>
      </c>
      <c r="E181" s="169" t="s">
        <v>867</v>
      </c>
      <c r="F181" s="170" t="s">
        <v>868</v>
      </c>
      <c r="G181" s="171" t="s">
        <v>221</v>
      </c>
      <c r="H181" s="172">
        <v>6</v>
      </c>
      <c r="I181" s="173"/>
      <c r="J181" s="174">
        <f>ROUND(I181*H181,1)</f>
        <v>0</v>
      </c>
      <c r="K181" s="170" t="s">
        <v>178</v>
      </c>
      <c r="L181" s="175"/>
      <c r="M181" s="176" t="s">
        <v>1</v>
      </c>
      <c r="N181" s="177" t="s">
        <v>40</v>
      </c>
      <c r="P181" s="146">
        <f>O181*H181</f>
        <v>0</v>
      </c>
      <c r="Q181" s="146">
        <v>4.0000000000000002E-4</v>
      </c>
      <c r="R181" s="146">
        <f>Q181*H181</f>
        <v>2.4000000000000002E-3</v>
      </c>
      <c r="S181" s="146">
        <v>0</v>
      </c>
      <c r="T181" s="147">
        <f>S181*H181</f>
        <v>0</v>
      </c>
      <c r="AR181" s="148" t="s">
        <v>196</v>
      </c>
      <c r="AT181" s="148" t="s">
        <v>193</v>
      </c>
      <c r="AU181" s="148" t="s">
        <v>82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19</v>
      </c>
      <c r="BK181" s="149">
        <f>ROUND(I181*H181,1)</f>
        <v>0</v>
      </c>
      <c r="BL181" s="17" t="s">
        <v>111</v>
      </c>
      <c r="BM181" s="148" t="s">
        <v>869</v>
      </c>
    </row>
    <row r="182" spans="2:65" s="1" customFormat="1" x14ac:dyDescent="0.2">
      <c r="B182" s="32"/>
      <c r="D182" s="150" t="s">
        <v>180</v>
      </c>
      <c r="F182" s="151" t="s">
        <v>868</v>
      </c>
      <c r="I182" s="152"/>
      <c r="L182" s="32"/>
      <c r="M182" s="153"/>
      <c r="T182" s="56"/>
      <c r="AT182" s="17" t="s">
        <v>180</v>
      </c>
      <c r="AU182" s="17" t="s">
        <v>82</v>
      </c>
    </row>
    <row r="183" spans="2:65" s="1" customFormat="1" ht="24.2" customHeight="1" x14ac:dyDescent="0.2">
      <c r="B183" s="32"/>
      <c r="C183" s="137" t="s">
        <v>314</v>
      </c>
      <c r="D183" s="137" t="s">
        <v>174</v>
      </c>
      <c r="E183" s="138" t="s">
        <v>870</v>
      </c>
      <c r="F183" s="139" t="s">
        <v>871</v>
      </c>
      <c r="G183" s="140" t="s">
        <v>221</v>
      </c>
      <c r="H183" s="141">
        <v>1</v>
      </c>
      <c r="I183" s="142"/>
      <c r="J183" s="143">
        <f>ROUND(I183*H183,1)</f>
        <v>0</v>
      </c>
      <c r="K183" s="139" t="s">
        <v>2873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111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111</v>
      </c>
      <c r="BM183" s="148" t="s">
        <v>872</v>
      </c>
    </row>
    <row r="184" spans="2:65" s="1" customFormat="1" ht="19.5" x14ac:dyDescent="0.2">
      <c r="B184" s="32"/>
      <c r="D184" s="150" t="s">
        <v>180</v>
      </c>
      <c r="F184" s="151" t="s">
        <v>871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1" customFormat="1" ht="22.9" customHeight="1" x14ac:dyDescent="0.2">
      <c r="B185" s="125"/>
      <c r="D185" s="126" t="s">
        <v>74</v>
      </c>
      <c r="E185" s="135" t="s">
        <v>226</v>
      </c>
      <c r="F185" s="135" t="s">
        <v>313</v>
      </c>
      <c r="I185" s="128"/>
      <c r="J185" s="136">
        <f>BK185</f>
        <v>0</v>
      </c>
      <c r="L185" s="125"/>
      <c r="M185" s="130"/>
      <c r="P185" s="131">
        <f>SUM(P186:P187)</f>
        <v>0</v>
      </c>
      <c r="R185" s="131">
        <f>SUM(R186:R187)</f>
        <v>1.952E-3</v>
      </c>
      <c r="T185" s="132">
        <f>SUM(T186:T187)</f>
        <v>4.4800000000000006E-2</v>
      </c>
      <c r="AR185" s="126" t="s">
        <v>19</v>
      </c>
      <c r="AT185" s="133" t="s">
        <v>74</v>
      </c>
      <c r="AU185" s="133" t="s">
        <v>19</v>
      </c>
      <c r="AY185" s="126" t="s">
        <v>171</v>
      </c>
      <c r="BK185" s="134">
        <f>SUM(BK186:BK187)</f>
        <v>0</v>
      </c>
    </row>
    <row r="186" spans="2:65" s="1" customFormat="1" ht="24.2" customHeight="1" x14ac:dyDescent="0.2">
      <c r="B186" s="32"/>
      <c r="C186" s="137" t="s">
        <v>321</v>
      </c>
      <c r="D186" s="137" t="s">
        <v>174</v>
      </c>
      <c r="E186" s="138" t="s">
        <v>873</v>
      </c>
      <c r="F186" s="139" t="s">
        <v>874</v>
      </c>
      <c r="G186" s="140" t="s">
        <v>202</v>
      </c>
      <c r="H186" s="141">
        <v>0.8</v>
      </c>
      <c r="I186" s="142"/>
      <c r="J186" s="143">
        <f>ROUND(I186*H186,1)</f>
        <v>0</v>
      </c>
      <c r="K186" s="139" t="s">
        <v>178</v>
      </c>
      <c r="L186" s="32"/>
      <c r="M186" s="144" t="s">
        <v>1</v>
      </c>
      <c r="N186" s="145" t="s">
        <v>40</v>
      </c>
      <c r="P186" s="146">
        <f>O186*H186</f>
        <v>0</v>
      </c>
      <c r="Q186" s="146">
        <v>2.4399999999999999E-3</v>
      </c>
      <c r="R186" s="146">
        <f>Q186*H186</f>
        <v>1.952E-3</v>
      </c>
      <c r="S186" s="146">
        <v>5.6000000000000001E-2</v>
      </c>
      <c r="T186" s="147">
        <f>S186*H186</f>
        <v>4.4800000000000006E-2</v>
      </c>
      <c r="AR186" s="148" t="s">
        <v>111</v>
      </c>
      <c r="AT186" s="148" t="s">
        <v>174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111</v>
      </c>
      <c r="BM186" s="148" t="s">
        <v>875</v>
      </c>
    </row>
    <row r="187" spans="2:65" s="1" customFormat="1" ht="29.25" x14ac:dyDescent="0.2">
      <c r="B187" s="32"/>
      <c r="D187" s="150" t="s">
        <v>180</v>
      </c>
      <c r="F187" s="151" t="s">
        <v>876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1" customFormat="1" ht="22.9" customHeight="1" x14ac:dyDescent="0.2">
      <c r="B188" s="125"/>
      <c r="D188" s="126" t="s">
        <v>74</v>
      </c>
      <c r="E188" s="135" t="s">
        <v>319</v>
      </c>
      <c r="F188" s="135" t="s">
        <v>320</v>
      </c>
      <c r="I188" s="128"/>
      <c r="J188" s="136">
        <f>BK188</f>
        <v>0</v>
      </c>
      <c r="L188" s="125"/>
      <c r="M188" s="130"/>
      <c r="P188" s="131">
        <f>SUM(P189:P201)</f>
        <v>0</v>
      </c>
      <c r="R188" s="131">
        <f>SUM(R189:R201)</f>
        <v>1.2E-4</v>
      </c>
      <c r="T188" s="132">
        <f>SUM(T189:T201)</f>
        <v>0</v>
      </c>
      <c r="AR188" s="126" t="s">
        <v>19</v>
      </c>
      <c r="AT188" s="133" t="s">
        <v>74</v>
      </c>
      <c r="AU188" s="133" t="s">
        <v>19</v>
      </c>
      <c r="AY188" s="126" t="s">
        <v>171</v>
      </c>
      <c r="BK188" s="134">
        <f>SUM(BK189:BK201)</f>
        <v>0</v>
      </c>
    </row>
    <row r="189" spans="2:65" s="1" customFormat="1" ht="33" customHeight="1" x14ac:dyDescent="0.2">
      <c r="B189" s="32"/>
      <c r="C189" s="137" t="s">
        <v>7</v>
      </c>
      <c r="D189" s="137" t="s">
        <v>174</v>
      </c>
      <c r="E189" s="138" t="s">
        <v>877</v>
      </c>
      <c r="F189" s="139" t="s">
        <v>878</v>
      </c>
      <c r="G189" s="140" t="s">
        <v>324</v>
      </c>
      <c r="H189" s="141">
        <v>4.4999999999999998E-2</v>
      </c>
      <c r="I189" s="142"/>
      <c r="J189" s="143">
        <f>ROUND(I189*H189,1)</f>
        <v>0</v>
      </c>
      <c r="K189" s="139" t="s">
        <v>178</v>
      </c>
      <c r="L189" s="32"/>
      <c r="M189" s="144" t="s">
        <v>1</v>
      </c>
      <c r="N189" s="145" t="s">
        <v>40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111</v>
      </c>
      <c r="AT189" s="148" t="s">
        <v>174</v>
      </c>
      <c r="AU189" s="148" t="s">
        <v>82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19</v>
      </c>
      <c r="BK189" s="149">
        <f>ROUND(I189*H189,1)</f>
        <v>0</v>
      </c>
      <c r="BL189" s="17" t="s">
        <v>111</v>
      </c>
      <c r="BM189" s="148" t="s">
        <v>879</v>
      </c>
    </row>
    <row r="190" spans="2:65" s="1" customFormat="1" ht="19.5" x14ac:dyDescent="0.2">
      <c r="B190" s="32"/>
      <c r="D190" s="150" t="s">
        <v>180</v>
      </c>
      <c r="F190" s="151" t="s">
        <v>880</v>
      </c>
      <c r="I190" s="152"/>
      <c r="L190" s="32"/>
      <c r="M190" s="153"/>
      <c r="T190" s="56"/>
      <c r="AT190" s="17" t="s">
        <v>180</v>
      </c>
      <c r="AU190" s="17" t="s">
        <v>82</v>
      </c>
    </row>
    <row r="191" spans="2:65" s="1" customFormat="1" ht="21.75" customHeight="1" x14ac:dyDescent="0.2">
      <c r="B191" s="32"/>
      <c r="C191" s="137" t="s">
        <v>331</v>
      </c>
      <c r="D191" s="137" t="s">
        <v>174</v>
      </c>
      <c r="E191" s="138" t="s">
        <v>881</v>
      </c>
      <c r="F191" s="139" t="s">
        <v>882</v>
      </c>
      <c r="G191" s="140" t="s">
        <v>324</v>
      </c>
      <c r="H191" s="141">
        <v>0.85499999999999998</v>
      </c>
      <c r="I191" s="142"/>
      <c r="J191" s="143">
        <f>ROUND(I191*H191,1)</f>
        <v>0</v>
      </c>
      <c r="K191" s="139" t="s">
        <v>178</v>
      </c>
      <c r="L191" s="32"/>
      <c r="M191" s="144" t="s">
        <v>1</v>
      </c>
      <c r="N191" s="145" t="s">
        <v>40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111</v>
      </c>
      <c r="AT191" s="148" t="s">
        <v>174</v>
      </c>
      <c r="AU191" s="148" t="s">
        <v>82</v>
      </c>
      <c r="AY191" s="17" t="s">
        <v>171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19</v>
      </c>
      <c r="BK191" s="149">
        <f>ROUND(I191*H191,1)</f>
        <v>0</v>
      </c>
      <c r="BL191" s="17" t="s">
        <v>111</v>
      </c>
      <c r="BM191" s="148" t="s">
        <v>883</v>
      </c>
    </row>
    <row r="192" spans="2:65" s="1" customFormat="1" ht="29.25" x14ac:dyDescent="0.2">
      <c r="B192" s="32"/>
      <c r="D192" s="150" t="s">
        <v>180</v>
      </c>
      <c r="F192" s="151" t="s">
        <v>884</v>
      </c>
      <c r="I192" s="152"/>
      <c r="L192" s="32"/>
      <c r="M192" s="153"/>
      <c r="T192" s="56"/>
      <c r="AT192" s="17" t="s">
        <v>180</v>
      </c>
      <c r="AU192" s="17" t="s">
        <v>82</v>
      </c>
    </row>
    <row r="193" spans="2:65" s="12" customFormat="1" x14ac:dyDescent="0.2">
      <c r="B193" s="154"/>
      <c r="D193" s="150" t="s">
        <v>182</v>
      </c>
      <c r="E193" s="155" t="s">
        <v>1</v>
      </c>
      <c r="F193" s="156" t="s">
        <v>885</v>
      </c>
      <c r="H193" s="157">
        <v>0.85499999999999998</v>
      </c>
      <c r="I193" s="158"/>
      <c r="L193" s="154"/>
      <c r="M193" s="159"/>
      <c r="T193" s="160"/>
      <c r="AT193" s="155" t="s">
        <v>182</v>
      </c>
      <c r="AU193" s="155" t="s">
        <v>82</v>
      </c>
      <c r="AV193" s="12" t="s">
        <v>82</v>
      </c>
      <c r="AW193" s="12" t="s">
        <v>31</v>
      </c>
      <c r="AX193" s="12" t="s">
        <v>19</v>
      </c>
      <c r="AY193" s="155" t="s">
        <v>171</v>
      </c>
    </row>
    <row r="194" spans="2:65" s="1" customFormat="1" ht="16.5" customHeight="1" x14ac:dyDescent="0.2">
      <c r="B194" s="32"/>
      <c r="C194" s="137" t="s">
        <v>337</v>
      </c>
      <c r="D194" s="137" t="s">
        <v>174</v>
      </c>
      <c r="E194" s="138" t="s">
        <v>886</v>
      </c>
      <c r="F194" s="139" t="s">
        <v>887</v>
      </c>
      <c r="G194" s="140" t="s">
        <v>324</v>
      </c>
      <c r="H194" s="141">
        <v>4.4999999999999998E-2</v>
      </c>
      <c r="I194" s="142"/>
      <c r="J194" s="143">
        <f>ROUND(I194*H194,1)</f>
        <v>0</v>
      </c>
      <c r="K194" s="139" t="s">
        <v>178</v>
      </c>
      <c r="L194" s="32"/>
      <c r="M194" s="144" t="s">
        <v>1</v>
      </c>
      <c r="N194" s="145" t="s">
        <v>40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111</v>
      </c>
      <c r="AT194" s="148" t="s">
        <v>174</v>
      </c>
      <c r="AU194" s="148" t="s">
        <v>82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19</v>
      </c>
      <c r="BK194" s="149">
        <f>ROUND(I194*H194,1)</f>
        <v>0</v>
      </c>
      <c r="BL194" s="17" t="s">
        <v>111</v>
      </c>
      <c r="BM194" s="148" t="s">
        <v>888</v>
      </c>
    </row>
    <row r="195" spans="2:65" s="1" customFormat="1" ht="19.5" x14ac:dyDescent="0.2">
      <c r="B195" s="32"/>
      <c r="D195" s="150" t="s">
        <v>180</v>
      </c>
      <c r="F195" s="151" t="s">
        <v>889</v>
      </c>
      <c r="I195" s="152"/>
      <c r="L195" s="32"/>
      <c r="M195" s="153"/>
      <c r="T195" s="56"/>
      <c r="AT195" s="17" t="s">
        <v>180</v>
      </c>
      <c r="AU195" s="17" t="s">
        <v>82</v>
      </c>
    </row>
    <row r="196" spans="2:65" s="1" customFormat="1" ht="33" customHeight="1" x14ac:dyDescent="0.2">
      <c r="B196" s="32"/>
      <c r="C196" s="137" t="s">
        <v>344</v>
      </c>
      <c r="D196" s="137" t="s">
        <v>174</v>
      </c>
      <c r="E196" s="138" t="s">
        <v>890</v>
      </c>
      <c r="F196" s="139" t="s">
        <v>891</v>
      </c>
      <c r="G196" s="140" t="s">
        <v>324</v>
      </c>
      <c r="H196" s="141">
        <v>4.4999999999999998E-2</v>
      </c>
      <c r="I196" s="142"/>
      <c r="J196" s="143">
        <f>ROUND(I196*H196,1)</f>
        <v>0</v>
      </c>
      <c r="K196" s="139" t="s">
        <v>178</v>
      </c>
      <c r="L196" s="32"/>
      <c r="M196" s="144" t="s">
        <v>1</v>
      </c>
      <c r="N196" s="145" t="s">
        <v>40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111</v>
      </c>
      <c r="AT196" s="148" t="s">
        <v>174</v>
      </c>
      <c r="AU196" s="148" t="s">
        <v>82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19</v>
      </c>
      <c r="BK196" s="149">
        <f>ROUND(I196*H196,1)</f>
        <v>0</v>
      </c>
      <c r="BL196" s="17" t="s">
        <v>111</v>
      </c>
      <c r="BM196" s="148" t="s">
        <v>892</v>
      </c>
    </row>
    <row r="197" spans="2:65" s="1" customFormat="1" ht="29.25" x14ac:dyDescent="0.2">
      <c r="B197" s="32"/>
      <c r="D197" s="150" t="s">
        <v>180</v>
      </c>
      <c r="F197" s="151" t="s">
        <v>893</v>
      </c>
      <c r="I197" s="152"/>
      <c r="L197" s="32"/>
      <c r="M197" s="153"/>
      <c r="T197" s="56"/>
      <c r="AT197" s="17" t="s">
        <v>180</v>
      </c>
      <c r="AU197" s="17" t="s">
        <v>82</v>
      </c>
    </row>
    <row r="198" spans="2:65" s="1" customFormat="1" ht="44.25" customHeight="1" x14ac:dyDescent="0.2">
      <c r="B198" s="32"/>
      <c r="C198" s="137" t="s">
        <v>353</v>
      </c>
      <c r="D198" s="137" t="s">
        <v>174</v>
      </c>
      <c r="E198" s="138" t="s">
        <v>894</v>
      </c>
      <c r="F198" s="139" t="s">
        <v>895</v>
      </c>
      <c r="G198" s="140" t="s">
        <v>324</v>
      </c>
      <c r="H198" s="141">
        <v>4.4999999999999998E-2</v>
      </c>
      <c r="I198" s="142"/>
      <c r="J198" s="143">
        <f>ROUND(I198*H198,1)</f>
        <v>0</v>
      </c>
      <c r="K198" s="139" t="s">
        <v>178</v>
      </c>
      <c r="L198" s="32"/>
      <c r="M198" s="144" t="s">
        <v>1</v>
      </c>
      <c r="N198" s="145" t="s">
        <v>40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111</v>
      </c>
      <c r="AT198" s="148" t="s">
        <v>174</v>
      </c>
      <c r="AU198" s="148" t="s">
        <v>82</v>
      </c>
      <c r="AY198" s="17" t="s">
        <v>171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19</v>
      </c>
      <c r="BK198" s="149">
        <f>ROUND(I198*H198,1)</f>
        <v>0</v>
      </c>
      <c r="BL198" s="17" t="s">
        <v>111</v>
      </c>
      <c r="BM198" s="148" t="s">
        <v>896</v>
      </c>
    </row>
    <row r="199" spans="2:65" s="1" customFormat="1" ht="29.25" x14ac:dyDescent="0.2">
      <c r="B199" s="32"/>
      <c r="D199" s="150" t="s">
        <v>180</v>
      </c>
      <c r="F199" s="151" t="s">
        <v>897</v>
      </c>
      <c r="I199" s="152"/>
      <c r="L199" s="32"/>
      <c r="M199" s="153"/>
      <c r="T199" s="56"/>
      <c r="AT199" s="17" t="s">
        <v>180</v>
      </c>
      <c r="AU199" s="17" t="s">
        <v>82</v>
      </c>
    </row>
    <row r="200" spans="2:65" s="1" customFormat="1" ht="16.5" customHeight="1" x14ac:dyDescent="0.2">
      <c r="B200" s="32"/>
      <c r="C200" s="168" t="s">
        <v>358</v>
      </c>
      <c r="D200" s="168" t="s">
        <v>193</v>
      </c>
      <c r="E200" s="169" t="s">
        <v>898</v>
      </c>
      <c r="F200" s="170" t="s">
        <v>899</v>
      </c>
      <c r="G200" s="171" t="s">
        <v>221</v>
      </c>
      <c r="H200" s="172">
        <v>1</v>
      </c>
      <c r="I200" s="173"/>
      <c r="J200" s="174">
        <f>ROUND(I200*H200,1)</f>
        <v>0</v>
      </c>
      <c r="K200" s="170" t="s">
        <v>178</v>
      </c>
      <c r="L200" s="175"/>
      <c r="M200" s="176" t="s">
        <v>1</v>
      </c>
      <c r="N200" s="177" t="s">
        <v>40</v>
      </c>
      <c r="P200" s="146">
        <f>O200*H200</f>
        <v>0</v>
      </c>
      <c r="Q200" s="146">
        <v>1.2E-4</v>
      </c>
      <c r="R200" s="146">
        <f>Q200*H200</f>
        <v>1.2E-4</v>
      </c>
      <c r="S200" s="146">
        <v>0</v>
      </c>
      <c r="T200" s="147">
        <f>S200*H200</f>
        <v>0</v>
      </c>
      <c r="AR200" s="148" t="s">
        <v>196</v>
      </c>
      <c r="AT200" s="148" t="s">
        <v>193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111</v>
      </c>
      <c r="BM200" s="148" t="s">
        <v>900</v>
      </c>
    </row>
    <row r="201" spans="2:65" s="1" customFormat="1" x14ac:dyDescent="0.2">
      <c r="B201" s="32"/>
      <c r="D201" s="150" t="s">
        <v>180</v>
      </c>
      <c r="F201" s="151" t="s">
        <v>899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1" customFormat="1" ht="22.9" customHeight="1" x14ac:dyDescent="0.2">
      <c r="B202" s="125"/>
      <c r="D202" s="126" t="s">
        <v>74</v>
      </c>
      <c r="E202" s="135" t="s">
        <v>342</v>
      </c>
      <c r="F202" s="135" t="s">
        <v>343</v>
      </c>
      <c r="I202" s="128"/>
      <c r="J202" s="136">
        <f>BK202</f>
        <v>0</v>
      </c>
      <c r="L202" s="125"/>
      <c r="M202" s="130"/>
      <c r="P202" s="131">
        <f>SUM(P203:P204)</f>
        <v>0</v>
      </c>
      <c r="R202" s="131">
        <f>SUM(R203:R204)</f>
        <v>0</v>
      </c>
      <c r="T202" s="132">
        <f>SUM(T203:T204)</f>
        <v>0</v>
      </c>
      <c r="AR202" s="126" t="s">
        <v>19</v>
      </c>
      <c r="AT202" s="133" t="s">
        <v>74</v>
      </c>
      <c r="AU202" s="133" t="s">
        <v>19</v>
      </c>
      <c r="AY202" s="126" t="s">
        <v>171</v>
      </c>
      <c r="BK202" s="134">
        <f>SUM(BK203:BK204)</f>
        <v>0</v>
      </c>
    </row>
    <row r="203" spans="2:65" s="1" customFormat="1" ht="24.2" customHeight="1" x14ac:dyDescent="0.2">
      <c r="B203" s="32"/>
      <c r="C203" s="137" t="s">
        <v>364</v>
      </c>
      <c r="D203" s="137" t="s">
        <v>174</v>
      </c>
      <c r="E203" s="138" t="s">
        <v>901</v>
      </c>
      <c r="F203" s="139" t="s">
        <v>902</v>
      </c>
      <c r="G203" s="140" t="s">
        <v>324</v>
      </c>
      <c r="H203" s="141">
        <v>4.2999999999999997E-2</v>
      </c>
      <c r="I203" s="142"/>
      <c r="J203" s="143">
        <f>ROUND(I203*H203,1)</f>
        <v>0</v>
      </c>
      <c r="K203" s="139" t="s">
        <v>178</v>
      </c>
      <c r="L203" s="32"/>
      <c r="M203" s="144" t="s">
        <v>1</v>
      </c>
      <c r="N203" s="145" t="s">
        <v>40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111</v>
      </c>
      <c r="AT203" s="148" t="s">
        <v>174</v>
      </c>
      <c r="AU203" s="148" t="s">
        <v>82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19</v>
      </c>
      <c r="BK203" s="149">
        <f>ROUND(I203*H203,1)</f>
        <v>0</v>
      </c>
      <c r="BL203" s="17" t="s">
        <v>111</v>
      </c>
      <c r="BM203" s="148" t="s">
        <v>903</v>
      </c>
    </row>
    <row r="204" spans="2:65" s="1" customFormat="1" ht="29.25" x14ac:dyDescent="0.2">
      <c r="B204" s="32"/>
      <c r="D204" s="150" t="s">
        <v>180</v>
      </c>
      <c r="F204" s="151" t="s">
        <v>904</v>
      </c>
      <c r="I204" s="152"/>
      <c r="L204" s="32"/>
      <c r="M204" s="153"/>
      <c r="T204" s="56"/>
      <c r="AT204" s="17" t="s">
        <v>180</v>
      </c>
      <c r="AU204" s="17" t="s">
        <v>82</v>
      </c>
    </row>
    <row r="205" spans="2:65" s="11" customFormat="1" ht="25.9" customHeight="1" x14ac:dyDescent="0.2">
      <c r="B205" s="125"/>
      <c r="D205" s="126" t="s">
        <v>74</v>
      </c>
      <c r="E205" s="127" t="s">
        <v>349</v>
      </c>
      <c r="F205" s="127" t="s">
        <v>350</v>
      </c>
      <c r="I205" s="128"/>
      <c r="J205" s="129">
        <f>BK205</f>
        <v>0</v>
      </c>
      <c r="L205" s="125"/>
      <c r="M205" s="130"/>
      <c r="P205" s="131">
        <f>P206</f>
        <v>0</v>
      </c>
      <c r="R205" s="131">
        <f>R206</f>
        <v>2.0449999999999999E-3</v>
      </c>
      <c r="T205" s="132">
        <f>T206</f>
        <v>0</v>
      </c>
      <c r="AR205" s="126" t="s">
        <v>82</v>
      </c>
      <c r="AT205" s="133" t="s">
        <v>74</v>
      </c>
      <c r="AU205" s="133" t="s">
        <v>75</v>
      </c>
      <c r="AY205" s="126" t="s">
        <v>171</v>
      </c>
      <c r="BK205" s="134">
        <f>BK206</f>
        <v>0</v>
      </c>
    </row>
    <row r="206" spans="2:65" s="11" customFormat="1" ht="22.9" customHeight="1" x14ac:dyDescent="0.2">
      <c r="B206" s="125"/>
      <c r="D206" s="126" t="s">
        <v>74</v>
      </c>
      <c r="E206" s="135" t="s">
        <v>905</v>
      </c>
      <c r="F206" s="135" t="s">
        <v>906</v>
      </c>
      <c r="I206" s="128"/>
      <c r="J206" s="136">
        <f>BK206</f>
        <v>0</v>
      </c>
      <c r="L206" s="125"/>
      <c r="M206" s="130"/>
      <c r="P206" s="131">
        <f>SUM(P207:P216)</f>
        <v>0</v>
      </c>
      <c r="R206" s="131">
        <f>SUM(R207:R216)</f>
        <v>2.0449999999999999E-3</v>
      </c>
      <c r="T206" s="132">
        <f>SUM(T207:T216)</f>
        <v>0</v>
      </c>
      <c r="AR206" s="126" t="s">
        <v>82</v>
      </c>
      <c r="AT206" s="133" t="s">
        <v>74</v>
      </c>
      <c r="AU206" s="133" t="s">
        <v>19</v>
      </c>
      <c r="AY206" s="126" t="s">
        <v>171</v>
      </c>
      <c r="BK206" s="134">
        <f>SUM(BK207:BK216)</f>
        <v>0</v>
      </c>
    </row>
    <row r="207" spans="2:65" s="1" customFormat="1" ht="24.2" customHeight="1" x14ac:dyDescent="0.2">
      <c r="B207" s="32"/>
      <c r="C207" s="137" t="s">
        <v>369</v>
      </c>
      <c r="D207" s="137" t="s">
        <v>174</v>
      </c>
      <c r="E207" s="138" t="s">
        <v>907</v>
      </c>
      <c r="F207" s="139" t="s">
        <v>908</v>
      </c>
      <c r="G207" s="140" t="s">
        <v>221</v>
      </c>
      <c r="H207" s="141">
        <v>1</v>
      </c>
      <c r="I207" s="142"/>
      <c r="J207" s="143">
        <f>ROUND(I207*H207,1)</f>
        <v>0</v>
      </c>
      <c r="K207" s="139" t="s">
        <v>178</v>
      </c>
      <c r="L207" s="32"/>
      <c r="M207" s="144" t="s">
        <v>1</v>
      </c>
      <c r="N207" s="145" t="s">
        <v>40</v>
      </c>
      <c r="P207" s="146">
        <f>O207*H207</f>
        <v>0</v>
      </c>
      <c r="Q207" s="146">
        <v>2.0449999999999999E-3</v>
      </c>
      <c r="R207" s="146">
        <f>Q207*H207</f>
        <v>2.0449999999999999E-3</v>
      </c>
      <c r="S207" s="146">
        <v>0</v>
      </c>
      <c r="T207" s="147">
        <f>S207*H207</f>
        <v>0</v>
      </c>
      <c r="AR207" s="148" t="s">
        <v>271</v>
      </c>
      <c r="AT207" s="148" t="s">
        <v>174</v>
      </c>
      <c r="AU207" s="148" t="s">
        <v>82</v>
      </c>
      <c r="AY207" s="17" t="s">
        <v>171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19</v>
      </c>
      <c r="BK207" s="149">
        <f>ROUND(I207*H207,1)</f>
        <v>0</v>
      </c>
      <c r="BL207" s="17" t="s">
        <v>271</v>
      </c>
      <c r="BM207" s="148" t="s">
        <v>909</v>
      </c>
    </row>
    <row r="208" spans="2:65" s="1" customFormat="1" ht="19.5" x14ac:dyDescent="0.2">
      <c r="B208" s="32"/>
      <c r="D208" s="150" t="s">
        <v>180</v>
      </c>
      <c r="F208" s="151" t="s">
        <v>910</v>
      </c>
      <c r="I208" s="152"/>
      <c r="L208" s="32"/>
      <c r="M208" s="153"/>
      <c r="T208" s="56"/>
      <c r="AT208" s="17" t="s">
        <v>180</v>
      </c>
      <c r="AU208" s="17" t="s">
        <v>82</v>
      </c>
    </row>
    <row r="209" spans="2:65" s="1" customFormat="1" ht="21.75" customHeight="1" x14ac:dyDescent="0.2">
      <c r="B209" s="32"/>
      <c r="C209" s="137" t="s">
        <v>374</v>
      </c>
      <c r="D209" s="137" t="s">
        <v>174</v>
      </c>
      <c r="E209" s="138" t="s">
        <v>911</v>
      </c>
      <c r="F209" s="139" t="s">
        <v>912</v>
      </c>
      <c r="G209" s="140" t="s">
        <v>202</v>
      </c>
      <c r="H209" s="141">
        <v>8</v>
      </c>
      <c r="I209" s="142"/>
      <c r="J209" s="143">
        <f>ROUND(I209*H209,1)</f>
        <v>0</v>
      </c>
      <c r="K209" s="139" t="s">
        <v>178</v>
      </c>
      <c r="L209" s="32"/>
      <c r="M209" s="144" t="s">
        <v>1</v>
      </c>
      <c r="N209" s="145" t="s">
        <v>40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271</v>
      </c>
      <c r="AT209" s="148" t="s">
        <v>174</v>
      </c>
      <c r="AU209" s="148" t="s">
        <v>82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19</v>
      </c>
      <c r="BK209" s="149">
        <f>ROUND(I209*H209,1)</f>
        <v>0</v>
      </c>
      <c r="BL209" s="17" t="s">
        <v>271</v>
      </c>
      <c r="BM209" s="148" t="s">
        <v>913</v>
      </c>
    </row>
    <row r="210" spans="2:65" s="1" customFormat="1" x14ac:dyDescent="0.2">
      <c r="B210" s="32"/>
      <c r="D210" s="150" t="s">
        <v>180</v>
      </c>
      <c r="F210" s="151" t="s">
        <v>914</v>
      </c>
      <c r="I210" s="152"/>
      <c r="L210" s="32"/>
      <c r="M210" s="153"/>
      <c r="T210" s="56"/>
      <c r="AT210" s="17" t="s">
        <v>180</v>
      </c>
      <c r="AU210" s="17" t="s">
        <v>82</v>
      </c>
    </row>
    <row r="211" spans="2:65" s="1" customFormat="1" ht="24.2" customHeight="1" x14ac:dyDescent="0.2">
      <c r="B211" s="32"/>
      <c r="C211" s="137" t="s">
        <v>379</v>
      </c>
      <c r="D211" s="137" t="s">
        <v>174</v>
      </c>
      <c r="E211" s="138" t="s">
        <v>915</v>
      </c>
      <c r="F211" s="139" t="s">
        <v>916</v>
      </c>
      <c r="G211" s="140" t="s">
        <v>324</v>
      </c>
      <c r="H211" s="141">
        <v>2E-3</v>
      </c>
      <c r="I211" s="142"/>
      <c r="J211" s="143">
        <f>ROUND(I211*H211,1)</f>
        <v>0</v>
      </c>
      <c r="K211" s="139" t="s">
        <v>178</v>
      </c>
      <c r="L211" s="32"/>
      <c r="M211" s="144" t="s">
        <v>1</v>
      </c>
      <c r="N211" s="145" t="s">
        <v>40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271</v>
      </c>
      <c r="AT211" s="148" t="s">
        <v>174</v>
      </c>
      <c r="AU211" s="148" t="s">
        <v>82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19</v>
      </c>
      <c r="BK211" s="149">
        <f>ROUND(I211*H211,1)</f>
        <v>0</v>
      </c>
      <c r="BL211" s="17" t="s">
        <v>271</v>
      </c>
      <c r="BM211" s="148" t="s">
        <v>917</v>
      </c>
    </row>
    <row r="212" spans="2:65" s="1" customFormat="1" ht="29.25" x14ac:dyDescent="0.2">
      <c r="B212" s="32"/>
      <c r="D212" s="150" t="s">
        <v>180</v>
      </c>
      <c r="F212" s="151" t="s">
        <v>918</v>
      </c>
      <c r="I212" s="152"/>
      <c r="L212" s="32"/>
      <c r="M212" s="153"/>
      <c r="T212" s="56"/>
      <c r="AT212" s="17" t="s">
        <v>180</v>
      </c>
      <c r="AU212" s="17" t="s">
        <v>82</v>
      </c>
    </row>
    <row r="213" spans="2:65" s="1" customFormat="1" ht="44.25" customHeight="1" x14ac:dyDescent="0.2">
      <c r="B213" s="32"/>
      <c r="C213" s="137" t="s">
        <v>391</v>
      </c>
      <c r="D213" s="137" t="s">
        <v>174</v>
      </c>
      <c r="E213" s="138" t="s">
        <v>919</v>
      </c>
      <c r="F213" s="139" t="s">
        <v>920</v>
      </c>
      <c r="G213" s="140" t="s">
        <v>221</v>
      </c>
      <c r="H213" s="141">
        <v>1</v>
      </c>
      <c r="I213" s="142"/>
      <c r="J213" s="143">
        <f>ROUND(I213*H213,1)</f>
        <v>0</v>
      </c>
      <c r="K213" s="139" t="s">
        <v>2873</v>
      </c>
      <c r="L213" s="32"/>
      <c r="M213" s="144" t="s">
        <v>1</v>
      </c>
      <c r="N213" s="145" t="s">
        <v>40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271</v>
      </c>
      <c r="AT213" s="148" t="s">
        <v>174</v>
      </c>
      <c r="AU213" s="148" t="s">
        <v>82</v>
      </c>
      <c r="AY213" s="17" t="s">
        <v>171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19</v>
      </c>
      <c r="BK213" s="149">
        <f>ROUND(I213*H213,1)</f>
        <v>0</v>
      </c>
      <c r="BL213" s="17" t="s">
        <v>271</v>
      </c>
      <c r="BM213" s="148" t="s">
        <v>921</v>
      </c>
    </row>
    <row r="214" spans="2:65" s="1" customFormat="1" ht="29.25" x14ac:dyDescent="0.2">
      <c r="B214" s="32"/>
      <c r="D214" s="150" t="s">
        <v>180</v>
      </c>
      <c r="F214" s="151" t="s">
        <v>920</v>
      </c>
      <c r="I214" s="152"/>
      <c r="L214" s="32"/>
      <c r="M214" s="153"/>
      <c r="T214" s="56"/>
      <c r="AT214" s="17" t="s">
        <v>180</v>
      </c>
      <c r="AU214" s="17" t="s">
        <v>82</v>
      </c>
    </row>
    <row r="215" spans="2:65" s="1" customFormat="1" ht="24.2" customHeight="1" x14ac:dyDescent="0.2">
      <c r="B215" s="32"/>
      <c r="C215" s="137" t="s">
        <v>361</v>
      </c>
      <c r="D215" s="137" t="s">
        <v>174</v>
      </c>
      <c r="E215" s="138" t="s">
        <v>922</v>
      </c>
      <c r="F215" s="139" t="s">
        <v>923</v>
      </c>
      <c r="G215" s="140" t="s">
        <v>221</v>
      </c>
      <c r="H215" s="141">
        <v>1</v>
      </c>
      <c r="I215" s="142"/>
      <c r="J215" s="143">
        <f>ROUND(I215*H215,1)</f>
        <v>0</v>
      </c>
      <c r="K215" s="139" t="s">
        <v>2873</v>
      </c>
      <c r="L215" s="32"/>
      <c r="M215" s="144" t="s">
        <v>1</v>
      </c>
      <c r="N215" s="145" t="s">
        <v>40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271</v>
      </c>
      <c r="AT215" s="148" t="s">
        <v>174</v>
      </c>
      <c r="AU215" s="148" t="s">
        <v>82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19</v>
      </c>
      <c r="BK215" s="149">
        <f>ROUND(I215*H215,1)</f>
        <v>0</v>
      </c>
      <c r="BL215" s="17" t="s">
        <v>271</v>
      </c>
      <c r="BM215" s="148" t="s">
        <v>924</v>
      </c>
    </row>
    <row r="216" spans="2:65" s="1" customFormat="1" x14ac:dyDescent="0.2">
      <c r="B216" s="32"/>
      <c r="D216" s="150" t="s">
        <v>180</v>
      </c>
      <c r="F216" s="151" t="s">
        <v>923</v>
      </c>
      <c r="I216" s="152"/>
      <c r="L216" s="32"/>
      <c r="M216" s="185"/>
      <c r="N216" s="186"/>
      <c r="O216" s="186"/>
      <c r="P216" s="186"/>
      <c r="Q216" s="186"/>
      <c r="R216" s="186"/>
      <c r="S216" s="186"/>
      <c r="T216" s="187"/>
      <c r="AT216" s="17" t="s">
        <v>180</v>
      </c>
      <c r="AU216" s="17" t="s">
        <v>82</v>
      </c>
    </row>
    <row r="217" spans="2:65" s="1" customFormat="1" ht="6.95" customHeight="1" x14ac:dyDescent="0.2"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32"/>
    </row>
  </sheetData>
  <sheetProtection algorithmName="SHA-512" hashValue="/kLKA1Ur/GlLyNS6LPMNjO01IV9MN36tJHGvXqey8vpw36xFgU9MdxjXP98hYkjRWmX8nPFvsa0ud/Vt/860oQ==" saltValue="1WX/JPFC5baK+kLwHJN+mQ==" spinCount="100000" sheet="1" objects="1" scenarios="1" formatColumns="0" formatRows="0" autoFilter="0"/>
  <autoFilter ref="C128:K216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0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ht="12" customHeight="1" x14ac:dyDescent="0.2">
      <c r="B8" s="20"/>
      <c r="D8" s="27" t="s">
        <v>139</v>
      </c>
      <c r="L8" s="20"/>
    </row>
    <row r="9" spans="2:46" s="1" customFormat="1" ht="16.5" customHeight="1" x14ac:dyDescent="0.2">
      <c r="B9" s="32"/>
      <c r="E9" s="249" t="s">
        <v>140</v>
      </c>
      <c r="F9" s="248"/>
      <c r="G9" s="248"/>
      <c r="H9" s="248"/>
      <c r="L9" s="32"/>
    </row>
    <row r="10" spans="2:46" s="1" customFormat="1" ht="12" customHeight="1" x14ac:dyDescent="0.2">
      <c r="B10" s="32"/>
      <c r="D10" s="27" t="s">
        <v>141</v>
      </c>
      <c r="L10" s="32"/>
    </row>
    <row r="11" spans="2:46" s="1" customFormat="1" ht="16.5" customHeight="1" x14ac:dyDescent="0.2">
      <c r="B11" s="32"/>
      <c r="E11" s="221" t="s">
        <v>925</v>
      </c>
      <c r="F11" s="248"/>
      <c r="G11" s="248"/>
      <c r="H11" s="24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ROUND(J131,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ROUND((SUM(BE131:BE269)),  1)</f>
        <v>0</v>
      </c>
      <c r="I35" s="97">
        <v>0.21</v>
      </c>
      <c r="J35" s="86">
        <f>ROUND(((SUM(BE131:BE269))*I35),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ROUND((SUM(BF131:BF269)),  1)</f>
        <v>0</v>
      </c>
      <c r="I36" s="97">
        <v>0.15</v>
      </c>
      <c r="J36" s="86">
        <f>ROUND(((SUM(BF131:BF269))*I36),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ROUND((SUM(BG131:BG269)),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ROUND((SUM(BH131:BH269)),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ROUND((SUM(BI131:BI269)),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140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e - Plyn a OPZ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J131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J132</f>
        <v>0</v>
      </c>
      <c r="L99" s="109"/>
    </row>
    <row r="100" spans="2:47" s="9" customFormat="1" ht="19.899999999999999" customHeight="1" x14ac:dyDescent="0.2">
      <c r="B100" s="113"/>
      <c r="D100" s="114" t="s">
        <v>786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2:47" s="9" customFormat="1" ht="19.899999999999999" customHeight="1" x14ac:dyDescent="0.2">
      <c r="B101" s="113"/>
      <c r="D101" s="114" t="s">
        <v>787</v>
      </c>
      <c r="E101" s="115"/>
      <c r="F101" s="115"/>
      <c r="G101" s="115"/>
      <c r="H101" s="115"/>
      <c r="I101" s="115"/>
      <c r="J101" s="116">
        <f>J162</f>
        <v>0</v>
      </c>
      <c r="L101" s="113"/>
    </row>
    <row r="102" spans="2:47" s="9" customFormat="1" ht="19.899999999999999" customHeight="1" x14ac:dyDescent="0.2">
      <c r="B102" s="113"/>
      <c r="D102" s="114" t="s">
        <v>788</v>
      </c>
      <c r="E102" s="115"/>
      <c r="F102" s="115"/>
      <c r="G102" s="115"/>
      <c r="H102" s="115"/>
      <c r="I102" s="115"/>
      <c r="J102" s="116">
        <f>J166</f>
        <v>0</v>
      </c>
      <c r="L102" s="113"/>
    </row>
    <row r="103" spans="2:47" s="9" customFormat="1" ht="19.899999999999999" customHeight="1" x14ac:dyDescent="0.2">
      <c r="B103" s="113"/>
      <c r="D103" s="114" t="s">
        <v>150</v>
      </c>
      <c r="E103" s="115"/>
      <c r="F103" s="115"/>
      <c r="G103" s="115"/>
      <c r="H103" s="115"/>
      <c r="I103" s="115"/>
      <c r="J103" s="116">
        <f>J180</f>
        <v>0</v>
      </c>
      <c r="L103" s="113"/>
    </row>
    <row r="104" spans="2:47" s="9" customFormat="1" ht="19.899999999999999" customHeight="1" x14ac:dyDescent="0.2">
      <c r="B104" s="113"/>
      <c r="D104" s="114" t="s">
        <v>151</v>
      </c>
      <c r="E104" s="115"/>
      <c r="F104" s="115"/>
      <c r="G104" s="115"/>
      <c r="H104" s="115"/>
      <c r="I104" s="115"/>
      <c r="J104" s="116">
        <f>J191</f>
        <v>0</v>
      </c>
      <c r="L104" s="113"/>
    </row>
    <row r="105" spans="2:47" s="9" customFormat="1" ht="19.899999999999999" customHeight="1" x14ac:dyDescent="0.2">
      <c r="B105" s="113"/>
      <c r="D105" s="114" t="s">
        <v>152</v>
      </c>
      <c r="E105" s="115"/>
      <c r="F105" s="115"/>
      <c r="G105" s="115"/>
      <c r="H105" s="115"/>
      <c r="I105" s="115"/>
      <c r="J105" s="116">
        <f>J203</f>
        <v>0</v>
      </c>
      <c r="L105" s="113"/>
    </row>
    <row r="106" spans="2:47" s="8" customFormat="1" ht="24.95" customHeight="1" x14ac:dyDescent="0.2">
      <c r="B106" s="109"/>
      <c r="D106" s="110" t="s">
        <v>153</v>
      </c>
      <c r="E106" s="111"/>
      <c r="F106" s="111"/>
      <c r="G106" s="111"/>
      <c r="H106" s="111"/>
      <c r="I106" s="111"/>
      <c r="J106" s="112">
        <f>J206</f>
        <v>0</v>
      </c>
      <c r="L106" s="109"/>
    </row>
    <row r="107" spans="2:47" s="9" customFormat="1" ht="19.899999999999999" customHeight="1" x14ac:dyDescent="0.2">
      <c r="B107" s="113"/>
      <c r="D107" s="114" t="s">
        <v>926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47" s="9" customFormat="1" ht="19.899999999999999" customHeight="1" x14ac:dyDescent="0.2">
      <c r="B108" s="113"/>
      <c r="D108" s="114" t="s">
        <v>927</v>
      </c>
      <c r="E108" s="115"/>
      <c r="F108" s="115"/>
      <c r="G108" s="115"/>
      <c r="H108" s="115"/>
      <c r="I108" s="115"/>
      <c r="J108" s="116">
        <f>J260</f>
        <v>0</v>
      </c>
      <c r="L108" s="113"/>
    </row>
    <row r="109" spans="2:47" s="9" customFormat="1" ht="19.899999999999999" customHeight="1" x14ac:dyDescent="0.2">
      <c r="B109" s="113"/>
      <c r="D109" s="114" t="s">
        <v>650</v>
      </c>
      <c r="E109" s="115"/>
      <c r="F109" s="115"/>
      <c r="G109" s="115"/>
      <c r="H109" s="115"/>
      <c r="I109" s="115"/>
      <c r="J109" s="116">
        <f>J263</f>
        <v>0</v>
      </c>
      <c r="L109" s="113"/>
    </row>
    <row r="110" spans="2:47" s="1" customFormat="1" ht="21.75" customHeight="1" x14ac:dyDescent="0.2">
      <c r="B110" s="32"/>
      <c r="L110" s="32"/>
    </row>
    <row r="111" spans="2:47" s="1" customFormat="1" ht="6.95" customHeight="1" x14ac:dyDescent="0.2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 x14ac:dyDescent="0.2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 x14ac:dyDescent="0.2">
      <c r="B116" s="32"/>
      <c r="C116" s="21" t="s">
        <v>156</v>
      </c>
      <c r="L116" s="32"/>
    </row>
    <row r="117" spans="2:12" s="1" customFormat="1" ht="6.95" customHeight="1" x14ac:dyDescent="0.2">
      <c r="B117" s="32"/>
      <c r="L117" s="32"/>
    </row>
    <row r="118" spans="2:12" s="1" customFormat="1" ht="12" customHeight="1" x14ac:dyDescent="0.2">
      <c r="B118" s="32"/>
      <c r="C118" s="27" t="s">
        <v>16</v>
      </c>
      <c r="L118" s="32"/>
    </row>
    <row r="119" spans="2:12" s="1" customFormat="1" ht="16.5" customHeight="1" x14ac:dyDescent="0.2">
      <c r="B119" s="32"/>
      <c r="E119" s="249" t="str">
        <f>E7</f>
        <v>Gymnázium a grafická SOŠ Přelouč - rekonstrukce střech a sanace suterénu</v>
      </c>
      <c r="F119" s="250"/>
      <c r="G119" s="250"/>
      <c r="H119" s="250"/>
      <c r="L119" s="32"/>
    </row>
    <row r="120" spans="2:12" ht="12" customHeight="1" x14ac:dyDescent="0.2">
      <c r="B120" s="20"/>
      <c r="C120" s="27" t="s">
        <v>139</v>
      </c>
      <c r="L120" s="20"/>
    </row>
    <row r="121" spans="2:12" s="1" customFormat="1" ht="16.5" customHeight="1" x14ac:dyDescent="0.2">
      <c r="B121" s="32"/>
      <c r="E121" s="249" t="s">
        <v>140</v>
      </c>
      <c r="F121" s="248"/>
      <c r="G121" s="248"/>
      <c r="H121" s="248"/>
      <c r="L121" s="32"/>
    </row>
    <row r="122" spans="2:12" s="1" customFormat="1" ht="12" customHeight="1" x14ac:dyDescent="0.2">
      <c r="B122" s="32"/>
      <c r="C122" s="27" t="s">
        <v>141</v>
      </c>
      <c r="L122" s="32"/>
    </row>
    <row r="123" spans="2:12" s="1" customFormat="1" ht="16.5" customHeight="1" x14ac:dyDescent="0.2">
      <c r="B123" s="32"/>
      <c r="E123" s="221" t="str">
        <f>E11</f>
        <v>e - Plyn a OPZ</v>
      </c>
      <c r="F123" s="248"/>
      <c r="G123" s="248"/>
      <c r="H123" s="248"/>
      <c r="L123" s="32"/>
    </row>
    <row r="124" spans="2:12" s="1" customFormat="1" ht="6.95" customHeight="1" x14ac:dyDescent="0.2">
      <c r="B124" s="32"/>
      <c r="L124" s="32"/>
    </row>
    <row r="125" spans="2:12" s="1" customFormat="1" ht="12" customHeight="1" x14ac:dyDescent="0.2">
      <c r="B125" s="32"/>
      <c r="C125" s="27" t="s">
        <v>20</v>
      </c>
      <c r="F125" s="25" t="str">
        <f>F14</f>
        <v>Přelouč</v>
      </c>
      <c r="I125" s="27" t="s">
        <v>22</v>
      </c>
      <c r="J125" s="52" t="str">
        <f>IF(J14="","",J14)</f>
        <v/>
      </c>
      <c r="L125" s="32"/>
    </row>
    <row r="126" spans="2:12" s="1" customFormat="1" ht="6.95" customHeight="1" x14ac:dyDescent="0.2">
      <c r="B126" s="32"/>
      <c r="L126" s="32"/>
    </row>
    <row r="127" spans="2:12" s="1" customFormat="1" ht="25.7" customHeight="1" x14ac:dyDescent="0.2">
      <c r="B127" s="32"/>
      <c r="C127" s="27" t="s">
        <v>23</v>
      </c>
      <c r="F127" s="25" t="str">
        <f>E17</f>
        <v>Pardubický kraj, Komenského nám. 125, Pardubice</v>
      </c>
      <c r="I127" s="27" t="s">
        <v>29</v>
      </c>
      <c r="J127" s="30" t="str">
        <f>E23</f>
        <v>ILB prostav s.r.o., Na Kopci 316, Mikulovice</v>
      </c>
      <c r="L127" s="32"/>
    </row>
    <row r="128" spans="2:12" s="1" customFormat="1" ht="15.2" customHeight="1" x14ac:dyDescent="0.2">
      <c r="B128" s="32"/>
      <c r="C128" s="27" t="s">
        <v>27</v>
      </c>
      <c r="F128" s="25" t="str">
        <f>IF(E20="","",E20)</f>
        <v>Vyplň údaj</v>
      </c>
      <c r="I128" s="27" t="s">
        <v>32</v>
      </c>
      <c r="J128" s="30" t="str">
        <f>E26</f>
        <v>ing. V. Švehla</v>
      </c>
      <c r="L128" s="32"/>
    </row>
    <row r="129" spans="2:65" s="1" customFormat="1" ht="10.35" customHeight="1" x14ac:dyDescent="0.2">
      <c r="B129" s="32"/>
      <c r="L129" s="32"/>
    </row>
    <row r="130" spans="2:65" s="10" customFormat="1" ht="29.25" customHeight="1" x14ac:dyDescent="0.2">
      <c r="B130" s="117"/>
      <c r="C130" s="118" t="s">
        <v>157</v>
      </c>
      <c r="D130" s="119" t="s">
        <v>60</v>
      </c>
      <c r="E130" s="119" t="s">
        <v>56</v>
      </c>
      <c r="F130" s="119" t="s">
        <v>57</v>
      </c>
      <c r="G130" s="119" t="s">
        <v>158</v>
      </c>
      <c r="H130" s="119" t="s">
        <v>159</v>
      </c>
      <c r="I130" s="119" t="s">
        <v>160</v>
      </c>
      <c r="J130" s="119" t="s">
        <v>145</v>
      </c>
      <c r="K130" s="120" t="s">
        <v>161</v>
      </c>
      <c r="L130" s="117"/>
      <c r="M130" s="59" t="s">
        <v>1</v>
      </c>
      <c r="N130" s="60" t="s">
        <v>39</v>
      </c>
      <c r="O130" s="60" t="s">
        <v>162</v>
      </c>
      <c r="P130" s="60" t="s">
        <v>163</v>
      </c>
      <c r="Q130" s="60" t="s">
        <v>164</v>
      </c>
      <c r="R130" s="60" t="s">
        <v>165</v>
      </c>
      <c r="S130" s="60" t="s">
        <v>166</v>
      </c>
      <c r="T130" s="61" t="s">
        <v>167</v>
      </c>
    </row>
    <row r="131" spans="2:65" s="1" customFormat="1" ht="22.9" customHeight="1" x14ac:dyDescent="0.25">
      <c r="B131" s="32"/>
      <c r="C131" s="64" t="s">
        <v>168</v>
      </c>
      <c r="J131" s="121">
        <f>BK131</f>
        <v>0</v>
      </c>
      <c r="L131" s="32"/>
      <c r="M131" s="62"/>
      <c r="N131" s="53"/>
      <c r="O131" s="53"/>
      <c r="P131" s="122">
        <f>P132+P206</f>
        <v>0</v>
      </c>
      <c r="Q131" s="53"/>
      <c r="R131" s="122">
        <f>R132+R206</f>
        <v>0.23376283599999997</v>
      </c>
      <c r="S131" s="53"/>
      <c r="T131" s="123">
        <f>T132+T206</f>
        <v>0.50915999999999995</v>
      </c>
      <c r="AT131" s="17" t="s">
        <v>74</v>
      </c>
      <c r="AU131" s="17" t="s">
        <v>147</v>
      </c>
      <c r="BK131" s="124">
        <f>BK132+BK206</f>
        <v>0</v>
      </c>
    </row>
    <row r="132" spans="2:65" s="11" customFormat="1" ht="25.9" customHeight="1" x14ac:dyDescent="0.2">
      <c r="B132" s="125"/>
      <c r="D132" s="126" t="s">
        <v>74</v>
      </c>
      <c r="E132" s="127" t="s">
        <v>169</v>
      </c>
      <c r="F132" s="127" t="s">
        <v>170</v>
      </c>
      <c r="I132" s="128"/>
      <c r="J132" s="129">
        <f>BK132</f>
        <v>0</v>
      </c>
      <c r="L132" s="125"/>
      <c r="M132" s="130"/>
      <c r="P132" s="131">
        <f>P133+P162+P166+P180+P191+P203</f>
        <v>0</v>
      </c>
      <c r="R132" s="131">
        <f>R133+R162+R166+R180+R191+R203</f>
        <v>0.11739369999999999</v>
      </c>
      <c r="T132" s="132">
        <f>T133+T162+T166+T180+T191+T203</f>
        <v>0.50915999999999995</v>
      </c>
      <c r="AR132" s="126" t="s">
        <v>19</v>
      </c>
      <c r="AT132" s="133" t="s">
        <v>74</v>
      </c>
      <c r="AU132" s="133" t="s">
        <v>75</v>
      </c>
      <c r="AY132" s="126" t="s">
        <v>171</v>
      </c>
      <c r="BK132" s="134">
        <f>BK133+BK162+BK166+BK180+BK191+BK203</f>
        <v>0</v>
      </c>
    </row>
    <row r="133" spans="2:65" s="11" customFormat="1" ht="22.9" customHeight="1" x14ac:dyDescent="0.2">
      <c r="B133" s="125"/>
      <c r="D133" s="126" t="s">
        <v>74</v>
      </c>
      <c r="E133" s="135" t="s">
        <v>19</v>
      </c>
      <c r="F133" s="135" t="s">
        <v>790</v>
      </c>
      <c r="I133" s="128"/>
      <c r="J133" s="136">
        <f>BK133</f>
        <v>0</v>
      </c>
      <c r="L133" s="125"/>
      <c r="M133" s="130"/>
      <c r="P133" s="131">
        <f>SUM(P134:P161)</f>
        <v>0</v>
      </c>
      <c r="R133" s="131">
        <f>SUM(R134:R161)</f>
        <v>0</v>
      </c>
      <c r="T133" s="132">
        <f>SUM(T134:T161)</f>
        <v>0</v>
      </c>
      <c r="AR133" s="126" t="s">
        <v>19</v>
      </c>
      <c r="AT133" s="133" t="s">
        <v>74</v>
      </c>
      <c r="AU133" s="133" t="s">
        <v>19</v>
      </c>
      <c r="AY133" s="126" t="s">
        <v>171</v>
      </c>
      <c r="BK133" s="134">
        <f>SUM(BK134:BK161)</f>
        <v>0</v>
      </c>
    </row>
    <row r="134" spans="2:65" s="1" customFormat="1" ht="37.9" customHeight="1" x14ac:dyDescent="0.2">
      <c r="B134" s="32"/>
      <c r="C134" s="137" t="s">
        <v>19</v>
      </c>
      <c r="D134" s="137" t="s">
        <v>174</v>
      </c>
      <c r="E134" s="138" t="s">
        <v>928</v>
      </c>
      <c r="F134" s="139" t="s">
        <v>929</v>
      </c>
      <c r="G134" s="140" t="s">
        <v>793</v>
      </c>
      <c r="H134" s="141">
        <v>101.92</v>
      </c>
      <c r="I134" s="142"/>
      <c r="J134" s="143">
        <f>ROUND(I134*H134,1)</f>
        <v>0</v>
      </c>
      <c r="K134" s="139" t="s">
        <v>178</v>
      </c>
      <c r="L134" s="32"/>
      <c r="M134" s="144" t="s">
        <v>1</v>
      </c>
      <c r="N134" s="145" t="s">
        <v>40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111</v>
      </c>
      <c r="AT134" s="148" t="s">
        <v>174</v>
      </c>
      <c r="AU134" s="148" t="s">
        <v>82</v>
      </c>
      <c r="AY134" s="17" t="s">
        <v>171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19</v>
      </c>
      <c r="BK134" s="149">
        <f>ROUND(I134*H134,1)</f>
        <v>0</v>
      </c>
      <c r="BL134" s="17" t="s">
        <v>111</v>
      </c>
      <c r="BM134" s="148" t="s">
        <v>930</v>
      </c>
    </row>
    <row r="135" spans="2:65" s="1" customFormat="1" ht="29.25" x14ac:dyDescent="0.2">
      <c r="B135" s="32"/>
      <c r="D135" s="150" t="s">
        <v>180</v>
      </c>
      <c r="F135" s="151" t="s">
        <v>931</v>
      </c>
      <c r="I135" s="152"/>
      <c r="L135" s="32"/>
      <c r="M135" s="153"/>
      <c r="T135" s="56"/>
      <c r="AT135" s="17" t="s">
        <v>180</v>
      </c>
      <c r="AU135" s="17" t="s">
        <v>82</v>
      </c>
    </row>
    <row r="136" spans="2:65" s="12" customFormat="1" x14ac:dyDescent="0.2">
      <c r="B136" s="154"/>
      <c r="D136" s="150" t="s">
        <v>182</v>
      </c>
      <c r="E136" s="155" t="s">
        <v>1</v>
      </c>
      <c r="F136" s="156" t="s">
        <v>932</v>
      </c>
      <c r="H136" s="157">
        <v>101.92</v>
      </c>
      <c r="I136" s="158"/>
      <c r="L136" s="154"/>
      <c r="M136" s="159"/>
      <c r="T136" s="160"/>
      <c r="AT136" s="155" t="s">
        <v>182</v>
      </c>
      <c r="AU136" s="155" t="s">
        <v>82</v>
      </c>
      <c r="AV136" s="12" t="s">
        <v>82</v>
      </c>
      <c r="AW136" s="12" t="s">
        <v>31</v>
      </c>
      <c r="AX136" s="12" t="s">
        <v>19</v>
      </c>
      <c r="AY136" s="155" t="s">
        <v>171</v>
      </c>
    </row>
    <row r="137" spans="2:65" s="1" customFormat="1" ht="37.9" customHeight="1" x14ac:dyDescent="0.2">
      <c r="B137" s="32"/>
      <c r="C137" s="137" t="s">
        <v>82</v>
      </c>
      <c r="D137" s="137" t="s">
        <v>174</v>
      </c>
      <c r="E137" s="138" t="s">
        <v>806</v>
      </c>
      <c r="F137" s="139" t="s">
        <v>807</v>
      </c>
      <c r="G137" s="140" t="s">
        <v>793</v>
      </c>
      <c r="H137" s="141">
        <v>101.92</v>
      </c>
      <c r="I137" s="142"/>
      <c r="J137" s="143">
        <f>ROUND(I137*H137,1)</f>
        <v>0</v>
      </c>
      <c r="K137" s="139" t="s">
        <v>178</v>
      </c>
      <c r="L137" s="32"/>
      <c r="M137" s="144" t="s">
        <v>1</v>
      </c>
      <c r="N137" s="145" t="s">
        <v>40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111</v>
      </c>
      <c r="AT137" s="148" t="s">
        <v>174</v>
      </c>
      <c r="AU137" s="148" t="s">
        <v>82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19</v>
      </c>
      <c r="BK137" s="149">
        <f>ROUND(I137*H137,1)</f>
        <v>0</v>
      </c>
      <c r="BL137" s="17" t="s">
        <v>111</v>
      </c>
      <c r="BM137" s="148" t="s">
        <v>933</v>
      </c>
    </row>
    <row r="138" spans="2:65" s="1" customFormat="1" ht="39" x14ac:dyDescent="0.2">
      <c r="B138" s="32"/>
      <c r="D138" s="150" t="s">
        <v>180</v>
      </c>
      <c r="F138" s="151" t="s">
        <v>809</v>
      </c>
      <c r="I138" s="152"/>
      <c r="L138" s="32"/>
      <c r="M138" s="153"/>
      <c r="T138" s="56"/>
      <c r="AT138" s="17" t="s">
        <v>180</v>
      </c>
      <c r="AU138" s="17" t="s">
        <v>82</v>
      </c>
    </row>
    <row r="139" spans="2:65" s="1" customFormat="1" ht="37.9" customHeight="1" x14ac:dyDescent="0.2">
      <c r="B139" s="32"/>
      <c r="C139" s="137" t="s">
        <v>107</v>
      </c>
      <c r="D139" s="137" t="s">
        <v>174</v>
      </c>
      <c r="E139" s="138" t="s">
        <v>810</v>
      </c>
      <c r="F139" s="139" t="s">
        <v>811</v>
      </c>
      <c r="G139" s="140" t="s">
        <v>793</v>
      </c>
      <c r="H139" s="141">
        <v>509.6</v>
      </c>
      <c r="I139" s="142"/>
      <c r="J139" s="143">
        <f>ROUND(I139*H139,1)</f>
        <v>0</v>
      </c>
      <c r="K139" s="139" t="s">
        <v>178</v>
      </c>
      <c r="L139" s="32"/>
      <c r="M139" s="144" t="s">
        <v>1</v>
      </c>
      <c r="N139" s="145" t="s">
        <v>40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111</v>
      </c>
      <c r="AT139" s="148" t="s">
        <v>174</v>
      </c>
      <c r="AU139" s="148" t="s">
        <v>82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19</v>
      </c>
      <c r="BK139" s="149">
        <f>ROUND(I139*H139,1)</f>
        <v>0</v>
      </c>
      <c r="BL139" s="17" t="s">
        <v>111</v>
      </c>
      <c r="BM139" s="148" t="s">
        <v>934</v>
      </c>
    </row>
    <row r="140" spans="2:65" s="1" customFormat="1" ht="48.75" x14ac:dyDescent="0.2">
      <c r="B140" s="32"/>
      <c r="D140" s="150" t="s">
        <v>180</v>
      </c>
      <c r="F140" s="151" t="s">
        <v>813</v>
      </c>
      <c r="I140" s="152"/>
      <c r="L140" s="32"/>
      <c r="M140" s="153"/>
      <c r="T140" s="56"/>
      <c r="AT140" s="17" t="s">
        <v>180</v>
      </c>
      <c r="AU140" s="17" t="s">
        <v>82</v>
      </c>
    </row>
    <row r="141" spans="2:65" s="12" customFormat="1" x14ac:dyDescent="0.2">
      <c r="B141" s="154"/>
      <c r="D141" s="150" t="s">
        <v>182</v>
      </c>
      <c r="E141" s="155" t="s">
        <v>1</v>
      </c>
      <c r="F141" s="156" t="s">
        <v>935</v>
      </c>
      <c r="H141" s="157">
        <v>509.6</v>
      </c>
      <c r="I141" s="158"/>
      <c r="L141" s="154"/>
      <c r="M141" s="159"/>
      <c r="T141" s="160"/>
      <c r="AT141" s="155" t="s">
        <v>182</v>
      </c>
      <c r="AU141" s="155" t="s">
        <v>82</v>
      </c>
      <c r="AV141" s="12" t="s">
        <v>82</v>
      </c>
      <c r="AW141" s="12" t="s">
        <v>31</v>
      </c>
      <c r="AX141" s="12" t="s">
        <v>19</v>
      </c>
      <c r="AY141" s="155" t="s">
        <v>171</v>
      </c>
    </row>
    <row r="142" spans="2:65" s="1" customFormat="1" ht="24.2" customHeight="1" x14ac:dyDescent="0.2">
      <c r="B142" s="32"/>
      <c r="C142" s="137" t="s">
        <v>111</v>
      </c>
      <c r="D142" s="137" t="s">
        <v>174</v>
      </c>
      <c r="E142" s="138" t="s">
        <v>815</v>
      </c>
      <c r="F142" s="139" t="s">
        <v>816</v>
      </c>
      <c r="G142" s="140" t="s">
        <v>793</v>
      </c>
      <c r="H142" s="141">
        <v>101.92</v>
      </c>
      <c r="I142" s="142"/>
      <c r="J142" s="143">
        <f>ROUND(I142*H142,1)</f>
        <v>0</v>
      </c>
      <c r="K142" s="139" t="s">
        <v>178</v>
      </c>
      <c r="L142" s="32"/>
      <c r="M142" s="144" t="s">
        <v>1</v>
      </c>
      <c r="N142" s="145" t="s">
        <v>40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111</v>
      </c>
      <c r="AT142" s="148" t="s">
        <v>174</v>
      </c>
      <c r="AU142" s="148" t="s">
        <v>82</v>
      </c>
      <c r="AY142" s="17" t="s">
        <v>171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19</v>
      </c>
      <c r="BK142" s="149">
        <f>ROUND(I142*H142,1)</f>
        <v>0</v>
      </c>
      <c r="BL142" s="17" t="s">
        <v>111</v>
      </c>
      <c r="BM142" s="148" t="s">
        <v>936</v>
      </c>
    </row>
    <row r="143" spans="2:65" s="1" customFormat="1" ht="19.5" x14ac:dyDescent="0.2">
      <c r="B143" s="32"/>
      <c r="D143" s="150" t="s">
        <v>180</v>
      </c>
      <c r="F143" s="151" t="s">
        <v>818</v>
      </c>
      <c r="I143" s="152"/>
      <c r="L143" s="32"/>
      <c r="M143" s="153"/>
      <c r="T143" s="56"/>
      <c r="AT143" s="17" t="s">
        <v>180</v>
      </c>
      <c r="AU143" s="17" t="s">
        <v>82</v>
      </c>
    </row>
    <row r="144" spans="2:65" s="1" customFormat="1" ht="24.2" customHeight="1" x14ac:dyDescent="0.2">
      <c r="B144" s="32"/>
      <c r="C144" s="137" t="s">
        <v>114</v>
      </c>
      <c r="D144" s="137" t="s">
        <v>174</v>
      </c>
      <c r="E144" s="138" t="s">
        <v>819</v>
      </c>
      <c r="F144" s="139" t="s">
        <v>820</v>
      </c>
      <c r="G144" s="140" t="s">
        <v>793</v>
      </c>
      <c r="H144" s="141">
        <v>101.92</v>
      </c>
      <c r="I144" s="142"/>
      <c r="J144" s="143">
        <f>ROUND(I144*H144,1)</f>
        <v>0</v>
      </c>
      <c r="K144" s="139" t="s">
        <v>178</v>
      </c>
      <c r="L144" s="32"/>
      <c r="M144" s="144" t="s">
        <v>1</v>
      </c>
      <c r="N144" s="145" t="s">
        <v>40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111</v>
      </c>
      <c r="AT144" s="148" t="s">
        <v>174</v>
      </c>
      <c r="AU144" s="148" t="s">
        <v>82</v>
      </c>
      <c r="AY144" s="17" t="s">
        <v>171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19</v>
      </c>
      <c r="BK144" s="149">
        <f>ROUND(I144*H144,1)</f>
        <v>0</v>
      </c>
      <c r="BL144" s="17" t="s">
        <v>111</v>
      </c>
      <c r="BM144" s="148" t="s">
        <v>937</v>
      </c>
    </row>
    <row r="145" spans="2:65" s="1" customFormat="1" ht="29.25" x14ac:dyDescent="0.2">
      <c r="B145" s="32"/>
      <c r="D145" s="150" t="s">
        <v>180</v>
      </c>
      <c r="F145" s="151" t="s">
        <v>822</v>
      </c>
      <c r="I145" s="152"/>
      <c r="L145" s="32"/>
      <c r="M145" s="153"/>
      <c r="T145" s="56"/>
      <c r="AT145" s="17" t="s">
        <v>180</v>
      </c>
      <c r="AU145" s="17" t="s">
        <v>82</v>
      </c>
    </row>
    <row r="146" spans="2:65" s="1" customFormat="1" ht="33" customHeight="1" x14ac:dyDescent="0.2">
      <c r="B146" s="32"/>
      <c r="C146" s="137" t="s">
        <v>172</v>
      </c>
      <c r="D146" s="137" t="s">
        <v>174</v>
      </c>
      <c r="E146" s="138" t="s">
        <v>823</v>
      </c>
      <c r="F146" s="139" t="s">
        <v>824</v>
      </c>
      <c r="G146" s="140" t="s">
        <v>324</v>
      </c>
      <c r="H146" s="141">
        <v>203.84</v>
      </c>
      <c r="I146" s="142"/>
      <c r="J146" s="143">
        <f>ROUND(I146*H146,1)</f>
        <v>0</v>
      </c>
      <c r="K146" s="139" t="s">
        <v>178</v>
      </c>
      <c r="L146" s="32"/>
      <c r="M146" s="144" t="s">
        <v>1</v>
      </c>
      <c r="N146" s="145" t="s">
        <v>40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111</v>
      </c>
      <c r="AT146" s="148" t="s">
        <v>174</v>
      </c>
      <c r="AU146" s="148" t="s">
        <v>82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19</v>
      </c>
      <c r="BK146" s="149">
        <f>ROUND(I146*H146,1)</f>
        <v>0</v>
      </c>
      <c r="BL146" s="17" t="s">
        <v>111</v>
      </c>
      <c r="BM146" s="148" t="s">
        <v>938</v>
      </c>
    </row>
    <row r="147" spans="2:65" s="1" customFormat="1" ht="29.25" x14ac:dyDescent="0.2">
      <c r="B147" s="32"/>
      <c r="D147" s="150" t="s">
        <v>180</v>
      </c>
      <c r="F147" s="151" t="s">
        <v>826</v>
      </c>
      <c r="I147" s="152"/>
      <c r="L147" s="32"/>
      <c r="M147" s="153"/>
      <c r="T147" s="56"/>
      <c r="AT147" s="17" t="s">
        <v>180</v>
      </c>
      <c r="AU147" s="17" t="s">
        <v>82</v>
      </c>
    </row>
    <row r="148" spans="2:65" s="12" customFormat="1" x14ac:dyDescent="0.2">
      <c r="B148" s="154"/>
      <c r="D148" s="150" t="s">
        <v>182</v>
      </c>
      <c r="E148" s="155" t="s">
        <v>1</v>
      </c>
      <c r="F148" s="156" t="s">
        <v>939</v>
      </c>
      <c r="H148" s="157">
        <v>101.92</v>
      </c>
      <c r="I148" s="158"/>
      <c r="L148" s="154"/>
      <c r="M148" s="159"/>
      <c r="T148" s="160"/>
      <c r="AT148" s="155" t="s">
        <v>182</v>
      </c>
      <c r="AU148" s="155" t="s">
        <v>82</v>
      </c>
      <c r="AV148" s="12" t="s">
        <v>82</v>
      </c>
      <c r="AW148" s="12" t="s">
        <v>31</v>
      </c>
      <c r="AX148" s="12" t="s">
        <v>19</v>
      </c>
      <c r="AY148" s="155" t="s">
        <v>171</v>
      </c>
    </row>
    <row r="149" spans="2:65" s="12" customFormat="1" x14ac:dyDescent="0.2">
      <c r="B149" s="154"/>
      <c r="D149" s="150" t="s">
        <v>182</v>
      </c>
      <c r="F149" s="156" t="s">
        <v>940</v>
      </c>
      <c r="H149" s="157">
        <v>203.84</v>
      </c>
      <c r="I149" s="158"/>
      <c r="L149" s="154"/>
      <c r="M149" s="159"/>
      <c r="T149" s="160"/>
      <c r="AT149" s="155" t="s">
        <v>182</v>
      </c>
      <c r="AU149" s="155" t="s">
        <v>82</v>
      </c>
      <c r="AV149" s="12" t="s">
        <v>82</v>
      </c>
      <c r="AW149" s="12" t="s">
        <v>4</v>
      </c>
      <c r="AX149" s="12" t="s">
        <v>19</v>
      </c>
      <c r="AY149" s="155" t="s">
        <v>171</v>
      </c>
    </row>
    <row r="150" spans="2:65" s="1" customFormat="1" ht="24.2" customHeight="1" x14ac:dyDescent="0.2">
      <c r="B150" s="32"/>
      <c r="C150" s="137" t="s">
        <v>214</v>
      </c>
      <c r="D150" s="137" t="s">
        <v>174</v>
      </c>
      <c r="E150" s="138" t="s">
        <v>828</v>
      </c>
      <c r="F150" s="139" t="s">
        <v>829</v>
      </c>
      <c r="G150" s="140" t="s">
        <v>793</v>
      </c>
      <c r="H150" s="141">
        <v>47.04</v>
      </c>
      <c r="I150" s="142"/>
      <c r="J150" s="143">
        <f>ROUND(I150*H150,1)</f>
        <v>0</v>
      </c>
      <c r="K150" s="139" t="s">
        <v>178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111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111</v>
      </c>
      <c r="BM150" s="148" t="s">
        <v>941</v>
      </c>
    </row>
    <row r="151" spans="2:65" s="1" customFormat="1" ht="29.25" x14ac:dyDescent="0.2">
      <c r="B151" s="32"/>
      <c r="D151" s="150" t="s">
        <v>180</v>
      </c>
      <c r="F151" s="151" t="s">
        <v>831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2" customFormat="1" x14ac:dyDescent="0.2">
      <c r="B152" s="154"/>
      <c r="D152" s="150" t="s">
        <v>182</v>
      </c>
      <c r="E152" s="155" t="s">
        <v>1</v>
      </c>
      <c r="F152" s="156" t="s">
        <v>942</v>
      </c>
      <c r="H152" s="157">
        <v>47.04</v>
      </c>
      <c r="I152" s="158"/>
      <c r="L152" s="154"/>
      <c r="M152" s="159"/>
      <c r="T152" s="160"/>
      <c r="AT152" s="155" t="s">
        <v>182</v>
      </c>
      <c r="AU152" s="155" t="s">
        <v>82</v>
      </c>
      <c r="AV152" s="12" t="s">
        <v>82</v>
      </c>
      <c r="AW152" s="12" t="s">
        <v>31</v>
      </c>
      <c r="AX152" s="12" t="s">
        <v>19</v>
      </c>
      <c r="AY152" s="155" t="s">
        <v>171</v>
      </c>
    </row>
    <row r="153" spans="2:65" s="1" customFormat="1" ht="16.5" customHeight="1" x14ac:dyDescent="0.2">
      <c r="B153" s="32"/>
      <c r="C153" s="168" t="s">
        <v>196</v>
      </c>
      <c r="D153" s="168" t="s">
        <v>193</v>
      </c>
      <c r="E153" s="169" t="s">
        <v>833</v>
      </c>
      <c r="F153" s="170" t="s">
        <v>834</v>
      </c>
      <c r="G153" s="171" t="s">
        <v>324</v>
      </c>
      <c r="H153" s="172">
        <v>94.08</v>
      </c>
      <c r="I153" s="173"/>
      <c r="J153" s="174">
        <f>ROUND(I153*H153,1)</f>
        <v>0</v>
      </c>
      <c r="K153" s="170" t="s">
        <v>178</v>
      </c>
      <c r="L153" s="175"/>
      <c r="M153" s="176" t="s">
        <v>1</v>
      </c>
      <c r="N153" s="177" t="s">
        <v>40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196</v>
      </c>
      <c r="AT153" s="148" t="s">
        <v>193</v>
      </c>
      <c r="AU153" s="148" t="s">
        <v>82</v>
      </c>
      <c r="AY153" s="17" t="s">
        <v>171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19</v>
      </c>
      <c r="BK153" s="149">
        <f>ROUND(I153*H153,1)</f>
        <v>0</v>
      </c>
      <c r="BL153" s="17" t="s">
        <v>111</v>
      </c>
      <c r="BM153" s="148" t="s">
        <v>943</v>
      </c>
    </row>
    <row r="154" spans="2:65" s="1" customFormat="1" x14ac:dyDescent="0.2">
      <c r="B154" s="32"/>
      <c r="D154" s="150" t="s">
        <v>180</v>
      </c>
      <c r="F154" s="151" t="s">
        <v>834</v>
      </c>
      <c r="I154" s="152"/>
      <c r="L154" s="32"/>
      <c r="M154" s="153"/>
      <c r="T154" s="56"/>
      <c r="AT154" s="17" t="s">
        <v>180</v>
      </c>
      <c r="AU154" s="17" t="s">
        <v>82</v>
      </c>
    </row>
    <row r="155" spans="2:65" s="12" customFormat="1" x14ac:dyDescent="0.2">
      <c r="B155" s="154"/>
      <c r="D155" s="150" t="s">
        <v>182</v>
      </c>
      <c r="F155" s="156" t="s">
        <v>944</v>
      </c>
      <c r="H155" s="157">
        <v>94.08</v>
      </c>
      <c r="I155" s="158"/>
      <c r="L155" s="154"/>
      <c r="M155" s="159"/>
      <c r="T155" s="160"/>
      <c r="AT155" s="155" t="s">
        <v>182</v>
      </c>
      <c r="AU155" s="155" t="s">
        <v>82</v>
      </c>
      <c r="AV155" s="12" t="s">
        <v>82</v>
      </c>
      <c r="AW155" s="12" t="s">
        <v>4</v>
      </c>
      <c r="AX155" s="12" t="s">
        <v>19</v>
      </c>
      <c r="AY155" s="155" t="s">
        <v>171</v>
      </c>
    </row>
    <row r="156" spans="2:65" s="1" customFormat="1" ht="24.2" customHeight="1" x14ac:dyDescent="0.2">
      <c r="B156" s="32"/>
      <c r="C156" s="137" t="s">
        <v>226</v>
      </c>
      <c r="D156" s="137" t="s">
        <v>174</v>
      </c>
      <c r="E156" s="138" t="s">
        <v>837</v>
      </c>
      <c r="F156" s="139" t="s">
        <v>838</v>
      </c>
      <c r="G156" s="140" t="s">
        <v>793</v>
      </c>
      <c r="H156" s="141">
        <v>39.200000000000003</v>
      </c>
      <c r="I156" s="142"/>
      <c r="J156" s="143">
        <f>ROUND(I156*H156,1)</f>
        <v>0</v>
      </c>
      <c r="K156" s="139" t="s">
        <v>178</v>
      </c>
      <c r="L156" s="32"/>
      <c r="M156" s="144" t="s">
        <v>1</v>
      </c>
      <c r="N156" s="145" t="s">
        <v>40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111</v>
      </c>
      <c r="AT156" s="148" t="s">
        <v>174</v>
      </c>
      <c r="AU156" s="148" t="s">
        <v>82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19</v>
      </c>
      <c r="BK156" s="149">
        <f>ROUND(I156*H156,1)</f>
        <v>0</v>
      </c>
      <c r="BL156" s="17" t="s">
        <v>111</v>
      </c>
      <c r="BM156" s="148" t="s">
        <v>945</v>
      </c>
    </row>
    <row r="157" spans="2:65" s="1" customFormat="1" ht="39" x14ac:dyDescent="0.2">
      <c r="B157" s="32"/>
      <c r="D157" s="150" t="s">
        <v>180</v>
      </c>
      <c r="F157" s="151" t="s">
        <v>840</v>
      </c>
      <c r="I157" s="152"/>
      <c r="L157" s="32"/>
      <c r="M157" s="153"/>
      <c r="T157" s="56"/>
      <c r="AT157" s="17" t="s">
        <v>180</v>
      </c>
      <c r="AU157" s="17" t="s">
        <v>82</v>
      </c>
    </row>
    <row r="158" spans="2:65" s="12" customFormat="1" x14ac:dyDescent="0.2">
      <c r="B158" s="154"/>
      <c r="D158" s="150" t="s">
        <v>182</v>
      </c>
      <c r="E158" s="155" t="s">
        <v>1</v>
      </c>
      <c r="F158" s="156" t="s">
        <v>946</v>
      </c>
      <c r="H158" s="157">
        <v>39.200000000000003</v>
      </c>
      <c r="I158" s="158"/>
      <c r="L158" s="154"/>
      <c r="M158" s="159"/>
      <c r="T158" s="160"/>
      <c r="AT158" s="155" t="s">
        <v>182</v>
      </c>
      <c r="AU158" s="155" t="s">
        <v>82</v>
      </c>
      <c r="AV158" s="12" t="s">
        <v>82</v>
      </c>
      <c r="AW158" s="12" t="s">
        <v>31</v>
      </c>
      <c r="AX158" s="12" t="s">
        <v>19</v>
      </c>
      <c r="AY158" s="155" t="s">
        <v>171</v>
      </c>
    </row>
    <row r="159" spans="2:65" s="1" customFormat="1" ht="16.5" customHeight="1" x14ac:dyDescent="0.2">
      <c r="B159" s="32"/>
      <c r="C159" s="168" t="s">
        <v>231</v>
      </c>
      <c r="D159" s="168" t="s">
        <v>193</v>
      </c>
      <c r="E159" s="169" t="s">
        <v>842</v>
      </c>
      <c r="F159" s="170" t="s">
        <v>843</v>
      </c>
      <c r="G159" s="171" t="s">
        <v>324</v>
      </c>
      <c r="H159" s="172">
        <v>78.400000000000006</v>
      </c>
      <c r="I159" s="173"/>
      <c r="J159" s="174">
        <f>ROUND(I159*H159,1)</f>
        <v>0</v>
      </c>
      <c r="K159" s="170" t="s">
        <v>178</v>
      </c>
      <c r="L159" s="175"/>
      <c r="M159" s="176" t="s">
        <v>1</v>
      </c>
      <c r="N159" s="177" t="s">
        <v>40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196</v>
      </c>
      <c r="AT159" s="148" t="s">
        <v>193</v>
      </c>
      <c r="AU159" s="148" t="s">
        <v>82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19</v>
      </c>
      <c r="BK159" s="149">
        <f>ROUND(I159*H159,1)</f>
        <v>0</v>
      </c>
      <c r="BL159" s="17" t="s">
        <v>111</v>
      </c>
      <c r="BM159" s="148" t="s">
        <v>947</v>
      </c>
    </row>
    <row r="160" spans="2:65" s="1" customFormat="1" x14ac:dyDescent="0.2">
      <c r="B160" s="32"/>
      <c r="D160" s="150" t="s">
        <v>180</v>
      </c>
      <c r="F160" s="151" t="s">
        <v>843</v>
      </c>
      <c r="I160" s="152"/>
      <c r="L160" s="32"/>
      <c r="M160" s="153"/>
      <c r="T160" s="56"/>
      <c r="AT160" s="17" t="s">
        <v>180</v>
      </c>
      <c r="AU160" s="17" t="s">
        <v>82</v>
      </c>
    </row>
    <row r="161" spans="2:65" s="12" customFormat="1" x14ac:dyDescent="0.2">
      <c r="B161" s="154"/>
      <c r="D161" s="150" t="s">
        <v>182</v>
      </c>
      <c r="F161" s="156" t="s">
        <v>948</v>
      </c>
      <c r="H161" s="157">
        <v>78.400000000000006</v>
      </c>
      <c r="I161" s="158"/>
      <c r="L161" s="154"/>
      <c r="M161" s="159"/>
      <c r="T161" s="160"/>
      <c r="AT161" s="155" t="s">
        <v>182</v>
      </c>
      <c r="AU161" s="155" t="s">
        <v>82</v>
      </c>
      <c r="AV161" s="12" t="s">
        <v>82</v>
      </c>
      <c r="AW161" s="12" t="s">
        <v>4</v>
      </c>
      <c r="AX161" s="12" t="s">
        <v>19</v>
      </c>
      <c r="AY161" s="155" t="s">
        <v>171</v>
      </c>
    </row>
    <row r="162" spans="2:65" s="11" customFormat="1" ht="22.9" customHeight="1" x14ac:dyDescent="0.2">
      <c r="B162" s="125"/>
      <c r="D162" s="126" t="s">
        <v>74</v>
      </c>
      <c r="E162" s="135" t="s">
        <v>111</v>
      </c>
      <c r="F162" s="135" t="s">
        <v>846</v>
      </c>
      <c r="I162" s="128"/>
      <c r="J162" s="136">
        <f>BK162</f>
        <v>0</v>
      </c>
      <c r="L162" s="125"/>
      <c r="M162" s="130"/>
      <c r="P162" s="131">
        <f>SUM(P163:P165)</f>
        <v>0</v>
      </c>
      <c r="R162" s="131">
        <f>SUM(R163:R165)</f>
        <v>0</v>
      </c>
      <c r="T162" s="132">
        <f>SUM(T163:T165)</f>
        <v>0</v>
      </c>
      <c r="AR162" s="126" t="s">
        <v>19</v>
      </c>
      <c r="AT162" s="133" t="s">
        <v>74</v>
      </c>
      <c r="AU162" s="133" t="s">
        <v>19</v>
      </c>
      <c r="AY162" s="126" t="s">
        <v>171</v>
      </c>
      <c r="BK162" s="134">
        <f>SUM(BK163:BK165)</f>
        <v>0</v>
      </c>
    </row>
    <row r="163" spans="2:65" s="1" customFormat="1" ht="24.2" customHeight="1" x14ac:dyDescent="0.2">
      <c r="B163" s="32"/>
      <c r="C163" s="137" t="s">
        <v>235</v>
      </c>
      <c r="D163" s="137" t="s">
        <v>174</v>
      </c>
      <c r="E163" s="138" t="s">
        <v>847</v>
      </c>
      <c r="F163" s="139" t="s">
        <v>848</v>
      </c>
      <c r="G163" s="140" t="s">
        <v>793</v>
      </c>
      <c r="H163" s="141">
        <v>7.84</v>
      </c>
      <c r="I163" s="142"/>
      <c r="J163" s="143">
        <f>ROUND(I163*H163,1)</f>
        <v>0</v>
      </c>
      <c r="K163" s="139" t="s">
        <v>178</v>
      </c>
      <c r="L163" s="32"/>
      <c r="M163" s="144" t="s">
        <v>1</v>
      </c>
      <c r="N163" s="145" t="s">
        <v>40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111</v>
      </c>
      <c r="AT163" s="148" t="s">
        <v>174</v>
      </c>
      <c r="AU163" s="148" t="s">
        <v>82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19</v>
      </c>
      <c r="BK163" s="149">
        <f>ROUND(I163*H163,1)</f>
        <v>0</v>
      </c>
      <c r="BL163" s="17" t="s">
        <v>111</v>
      </c>
      <c r="BM163" s="148" t="s">
        <v>949</v>
      </c>
    </row>
    <row r="164" spans="2:65" s="1" customFormat="1" ht="19.5" x14ac:dyDescent="0.2">
      <c r="B164" s="32"/>
      <c r="D164" s="150" t="s">
        <v>180</v>
      </c>
      <c r="F164" s="151" t="s">
        <v>850</v>
      </c>
      <c r="I164" s="152"/>
      <c r="L164" s="32"/>
      <c r="M164" s="153"/>
      <c r="T164" s="56"/>
      <c r="AT164" s="17" t="s">
        <v>180</v>
      </c>
      <c r="AU164" s="17" t="s">
        <v>82</v>
      </c>
    </row>
    <row r="165" spans="2:65" s="12" customFormat="1" x14ac:dyDescent="0.2">
      <c r="B165" s="154"/>
      <c r="D165" s="150" t="s">
        <v>182</v>
      </c>
      <c r="E165" s="155" t="s">
        <v>1</v>
      </c>
      <c r="F165" s="156" t="s">
        <v>950</v>
      </c>
      <c r="H165" s="157">
        <v>7.84</v>
      </c>
      <c r="I165" s="158"/>
      <c r="L165" s="154"/>
      <c r="M165" s="159"/>
      <c r="T165" s="160"/>
      <c r="AT165" s="155" t="s">
        <v>182</v>
      </c>
      <c r="AU165" s="155" t="s">
        <v>82</v>
      </c>
      <c r="AV165" s="12" t="s">
        <v>82</v>
      </c>
      <c r="AW165" s="12" t="s">
        <v>31</v>
      </c>
      <c r="AX165" s="12" t="s">
        <v>19</v>
      </c>
      <c r="AY165" s="155" t="s">
        <v>171</v>
      </c>
    </row>
    <row r="166" spans="2:65" s="11" customFormat="1" ht="22.9" customHeight="1" x14ac:dyDescent="0.2">
      <c r="B166" s="125"/>
      <c r="D166" s="126" t="s">
        <v>74</v>
      </c>
      <c r="E166" s="135" t="s">
        <v>196</v>
      </c>
      <c r="F166" s="135" t="s">
        <v>852</v>
      </c>
      <c r="I166" s="128"/>
      <c r="J166" s="136">
        <f>BK166</f>
        <v>0</v>
      </c>
      <c r="L166" s="125"/>
      <c r="M166" s="130"/>
      <c r="P166" s="131">
        <f>SUM(P167:P179)</f>
        <v>0</v>
      </c>
      <c r="R166" s="131">
        <f>SUM(R167:R179)</f>
        <v>0.11518999999999999</v>
      </c>
      <c r="T166" s="132">
        <f>SUM(T167:T179)</f>
        <v>0</v>
      </c>
      <c r="AR166" s="126" t="s">
        <v>19</v>
      </c>
      <c r="AT166" s="133" t="s">
        <v>74</v>
      </c>
      <c r="AU166" s="133" t="s">
        <v>19</v>
      </c>
      <c r="AY166" s="126" t="s">
        <v>171</v>
      </c>
      <c r="BK166" s="134">
        <f>SUM(BK167:BK179)</f>
        <v>0</v>
      </c>
    </row>
    <row r="167" spans="2:65" s="1" customFormat="1" ht="33" customHeight="1" x14ac:dyDescent="0.2">
      <c r="B167" s="32"/>
      <c r="C167" s="137" t="s">
        <v>251</v>
      </c>
      <c r="D167" s="137" t="s">
        <v>174</v>
      </c>
      <c r="E167" s="138" t="s">
        <v>951</v>
      </c>
      <c r="F167" s="139" t="s">
        <v>952</v>
      </c>
      <c r="G167" s="140" t="s">
        <v>202</v>
      </c>
      <c r="H167" s="141">
        <v>98</v>
      </c>
      <c r="I167" s="142"/>
      <c r="J167" s="143">
        <f>ROUND(I167*H167,1)</f>
        <v>0</v>
      </c>
      <c r="K167" s="139" t="s">
        <v>178</v>
      </c>
      <c r="L167" s="32"/>
      <c r="M167" s="144" t="s">
        <v>1</v>
      </c>
      <c r="N167" s="145" t="s">
        <v>40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111</v>
      </c>
      <c r="AT167" s="148" t="s">
        <v>174</v>
      </c>
      <c r="AU167" s="148" t="s">
        <v>82</v>
      </c>
      <c r="AY167" s="17" t="s">
        <v>171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19</v>
      </c>
      <c r="BK167" s="149">
        <f>ROUND(I167*H167,1)</f>
        <v>0</v>
      </c>
      <c r="BL167" s="17" t="s">
        <v>111</v>
      </c>
      <c r="BM167" s="148" t="s">
        <v>953</v>
      </c>
    </row>
    <row r="168" spans="2:65" s="1" customFormat="1" ht="29.25" x14ac:dyDescent="0.2">
      <c r="B168" s="32"/>
      <c r="D168" s="150" t="s">
        <v>180</v>
      </c>
      <c r="F168" s="151" t="s">
        <v>954</v>
      </c>
      <c r="I168" s="152"/>
      <c r="L168" s="32"/>
      <c r="M168" s="153"/>
      <c r="T168" s="56"/>
      <c r="AT168" s="17" t="s">
        <v>180</v>
      </c>
      <c r="AU168" s="17" t="s">
        <v>82</v>
      </c>
    </row>
    <row r="169" spans="2:65" s="1" customFormat="1" ht="24.2" customHeight="1" x14ac:dyDescent="0.2">
      <c r="B169" s="32"/>
      <c r="C169" s="168" t="s">
        <v>257</v>
      </c>
      <c r="D169" s="168" t="s">
        <v>193</v>
      </c>
      <c r="E169" s="169" t="s">
        <v>955</v>
      </c>
      <c r="F169" s="170" t="s">
        <v>956</v>
      </c>
      <c r="G169" s="171" t="s">
        <v>202</v>
      </c>
      <c r="H169" s="172">
        <v>107.8</v>
      </c>
      <c r="I169" s="173"/>
      <c r="J169" s="174">
        <f>ROUND(I169*H169,1)</f>
        <v>0</v>
      </c>
      <c r="K169" s="170" t="s">
        <v>178</v>
      </c>
      <c r="L169" s="175"/>
      <c r="M169" s="176" t="s">
        <v>1</v>
      </c>
      <c r="N169" s="177" t="s">
        <v>40</v>
      </c>
      <c r="P169" s="146">
        <f>O169*H169</f>
        <v>0</v>
      </c>
      <c r="Q169" s="146">
        <v>1.0499999999999999E-3</v>
      </c>
      <c r="R169" s="146">
        <f>Q169*H169</f>
        <v>0.11318999999999999</v>
      </c>
      <c r="S169" s="146">
        <v>0</v>
      </c>
      <c r="T169" s="147">
        <f>S169*H169</f>
        <v>0</v>
      </c>
      <c r="AR169" s="148" t="s">
        <v>196</v>
      </c>
      <c r="AT169" s="148" t="s">
        <v>193</v>
      </c>
      <c r="AU169" s="148" t="s">
        <v>82</v>
      </c>
      <c r="AY169" s="17" t="s">
        <v>171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19</v>
      </c>
      <c r="BK169" s="149">
        <f>ROUND(I169*H169,1)</f>
        <v>0</v>
      </c>
      <c r="BL169" s="17" t="s">
        <v>111</v>
      </c>
      <c r="BM169" s="148" t="s">
        <v>957</v>
      </c>
    </row>
    <row r="170" spans="2:65" s="1" customFormat="1" x14ac:dyDescent="0.2">
      <c r="B170" s="32"/>
      <c r="D170" s="150" t="s">
        <v>180</v>
      </c>
      <c r="F170" s="151" t="s">
        <v>956</v>
      </c>
      <c r="I170" s="152"/>
      <c r="L170" s="32"/>
      <c r="M170" s="153"/>
      <c r="T170" s="56"/>
      <c r="AT170" s="17" t="s">
        <v>180</v>
      </c>
      <c r="AU170" s="17" t="s">
        <v>82</v>
      </c>
    </row>
    <row r="171" spans="2:65" s="12" customFormat="1" x14ac:dyDescent="0.2">
      <c r="B171" s="154"/>
      <c r="D171" s="150" t="s">
        <v>182</v>
      </c>
      <c r="F171" s="156" t="s">
        <v>958</v>
      </c>
      <c r="H171" s="157">
        <v>107.8</v>
      </c>
      <c r="I171" s="158"/>
      <c r="L171" s="154"/>
      <c r="M171" s="159"/>
      <c r="T171" s="160"/>
      <c r="AT171" s="155" t="s">
        <v>182</v>
      </c>
      <c r="AU171" s="155" t="s">
        <v>82</v>
      </c>
      <c r="AV171" s="12" t="s">
        <v>82</v>
      </c>
      <c r="AW171" s="12" t="s">
        <v>4</v>
      </c>
      <c r="AX171" s="12" t="s">
        <v>19</v>
      </c>
      <c r="AY171" s="155" t="s">
        <v>171</v>
      </c>
    </row>
    <row r="172" spans="2:65" s="1" customFormat="1" ht="24.2" customHeight="1" x14ac:dyDescent="0.2">
      <c r="B172" s="32"/>
      <c r="C172" s="137" t="s">
        <v>262</v>
      </c>
      <c r="D172" s="137" t="s">
        <v>174</v>
      </c>
      <c r="E172" s="138" t="s">
        <v>959</v>
      </c>
      <c r="F172" s="139" t="s">
        <v>960</v>
      </c>
      <c r="G172" s="140" t="s">
        <v>221</v>
      </c>
      <c r="H172" s="141">
        <v>4</v>
      </c>
      <c r="I172" s="142"/>
      <c r="J172" s="143">
        <f>ROUND(I172*H172,1)</f>
        <v>0</v>
      </c>
      <c r="K172" s="139" t="s">
        <v>178</v>
      </c>
      <c r="L172" s="32"/>
      <c r="M172" s="144" t="s">
        <v>1</v>
      </c>
      <c r="N172" s="145" t="s">
        <v>40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111</v>
      </c>
      <c r="AT172" s="148" t="s">
        <v>174</v>
      </c>
      <c r="AU172" s="148" t="s">
        <v>82</v>
      </c>
      <c r="AY172" s="17" t="s">
        <v>171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19</v>
      </c>
      <c r="BK172" s="149">
        <f>ROUND(I172*H172,1)</f>
        <v>0</v>
      </c>
      <c r="BL172" s="17" t="s">
        <v>111</v>
      </c>
      <c r="BM172" s="148" t="s">
        <v>961</v>
      </c>
    </row>
    <row r="173" spans="2:65" s="1" customFormat="1" ht="19.5" x14ac:dyDescent="0.2">
      <c r="B173" s="32"/>
      <c r="D173" s="150" t="s">
        <v>180</v>
      </c>
      <c r="F173" s="151" t="s">
        <v>962</v>
      </c>
      <c r="I173" s="152"/>
      <c r="L173" s="32"/>
      <c r="M173" s="153"/>
      <c r="T173" s="56"/>
      <c r="AT173" s="17" t="s">
        <v>180</v>
      </c>
      <c r="AU173" s="17" t="s">
        <v>82</v>
      </c>
    </row>
    <row r="174" spans="2:65" s="1" customFormat="1" ht="16.5" customHeight="1" x14ac:dyDescent="0.2">
      <c r="B174" s="32"/>
      <c r="C174" s="168" t="s">
        <v>8</v>
      </c>
      <c r="D174" s="168" t="s">
        <v>193</v>
      </c>
      <c r="E174" s="169" t="s">
        <v>963</v>
      </c>
      <c r="F174" s="170" t="s">
        <v>964</v>
      </c>
      <c r="G174" s="171" t="s">
        <v>221</v>
      </c>
      <c r="H174" s="172">
        <v>4</v>
      </c>
      <c r="I174" s="173"/>
      <c r="J174" s="174">
        <f>ROUND(I174*H174,1)</f>
        <v>0</v>
      </c>
      <c r="K174" s="170" t="s">
        <v>178</v>
      </c>
      <c r="L174" s="175"/>
      <c r="M174" s="176" t="s">
        <v>1</v>
      </c>
      <c r="N174" s="177" t="s">
        <v>40</v>
      </c>
      <c r="P174" s="146">
        <f>O174*H174</f>
        <v>0</v>
      </c>
      <c r="Q174" s="146">
        <v>2.5999999999999998E-4</v>
      </c>
      <c r="R174" s="146">
        <f>Q174*H174</f>
        <v>1.0399999999999999E-3</v>
      </c>
      <c r="S174" s="146">
        <v>0</v>
      </c>
      <c r="T174" s="147">
        <f>S174*H174</f>
        <v>0</v>
      </c>
      <c r="AR174" s="148" t="s">
        <v>196</v>
      </c>
      <c r="AT174" s="148" t="s">
        <v>193</v>
      </c>
      <c r="AU174" s="148" t="s">
        <v>82</v>
      </c>
      <c r="AY174" s="17" t="s">
        <v>171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19</v>
      </c>
      <c r="BK174" s="149">
        <f>ROUND(I174*H174,1)</f>
        <v>0</v>
      </c>
      <c r="BL174" s="17" t="s">
        <v>111</v>
      </c>
      <c r="BM174" s="148" t="s">
        <v>965</v>
      </c>
    </row>
    <row r="175" spans="2:65" s="1" customFormat="1" x14ac:dyDescent="0.2">
      <c r="B175" s="32"/>
      <c r="D175" s="150" t="s">
        <v>180</v>
      </c>
      <c r="F175" s="151" t="s">
        <v>964</v>
      </c>
      <c r="I175" s="152"/>
      <c r="L175" s="32"/>
      <c r="M175" s="153"/>
      <c r="T175" s="56"/>
      <c r="AT175" s="17" t="s">
        <v>180</v>
      </c>
      <c r="AU175" s="17" t="s">
        <v>82</v>
      </c>
    </row>
    <row r="176" spans="2:65" s="1" customFormat="1" ht="24.2" customHeight="1" x14ac:dyDescent="0.2">
      <c r="B176" s="32"/>
      <c r="C176" s="137" t="s">
        <v>271</v>
      </c>
      <c r="D176" s="137" t="s">
        <v>174</v>
      </c>
      <c r="E176" s="138" t="s">
        <v>966</v>
      </c>
      <c r="F176" s="139" t="s">
        <v>967</v>
      </c>
      <c r="G176" s="140" t="s">
        <v>221</v>
      </c>
      <c r="H176" s="141">
        <v>3</v>
      </c>
      <c r="I176" s="142"/>
      <c r="J176" s="143">
        <f>ROUND(I176*H176,1)</f>
        <v>0</v>
      </c>
      <c r="K176" s="139" t="s">
        <v>178</v>
      </c>
      <c r="L176" s="32"/>
      <c r="M176" s="144" t="s">
        <v>1</v>
      </c>
      <c r="N176" s="145" t="s">
        <v>40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111</v>
      </c>
      <c r="AT176" s="148" t="s">
        <v>174</v>
      </c>
      <c r="AU176" s="148" t="s">
        <v>82</v>
      </c>
      <c r="AY176" s="17" t="s">
        <v>171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19</v>
      </c>
      <c r="BK176" s="149">
        <f>ROUND(I176*H176,1)</f>
        <v>0</v>
      </c>
      <c r="BL176" s="17" t="s">
        <v>111</v>
      </c>
      <c r="BM176" s="148" t="s">
        <v>968</v>
      </c>
    </row>
    <row r="177" spans="2:65" s="1" customFormat="1" ht="19.5" x14ac:dyDescent="0.2">
      <c r="B177" s="32"/>
      <c r="D177" s="150" t="s">
        <v>180</v>
      </c>
      <c r="F177" s="151" t="s">
        <v>969</v>
      </c>
      <c r="I177" s="152"/>
      <c r="L177" s="32"/>
      <c r="M177" s="153"/>
      <c r="T177" s="56"/>
      <c r="AT177" s="17" t="s">
        <v>180</v>
      </c>
      <c r="AU177" s="17" t="s">
        <v>82</v>
      </c>
    </row>
    <row r="178" spans="2:65" s="1" customFormat="1" ht="16.5" customHeight="1" x14ac:dyDescent="0.2">
      <c r="B178" s="32"/>
      <c r="C178" s="168" t="s">
        <v>276</v>
      </c>
      <c r="D178" s="168" t="s">
        <v>193</v>
      </c>
      <c r="E178" s="169" t="s">
        <v>970</v>
      </c>
      <c r="F178" s="170" t="s">
        <v>971</v>
      </c>
      <c r="G178" s="171" t="s">
        <v>221</v>
      </c>
      <c r="H178" s="172">
        <v>3</v>
      </c>
      <c r="I178" s="173"/>
      <c r="J178" s="174">
        <f>ROUND(I178*H178,1)</f>
        <v>0</v>
      </c>
      <c r="K178" s="170" t="s">
        <v>178</v>
      </c>
      <c r="L178" s="175"/>
      <c r="M178" s="176" t="s">
        <v>1</v>
      </c>
      <c r="N178" s="177" t="s">
        <v>40</v>
      </c>
      <c r="P178" s="146">
        <f>O178*H178</f>
        <v>0</v>
      </c>
      <c r="Q178" s="146">
        <v>3.2000000000000003E-4</v>
      </c>
      <c r="R178" s="146">
        <f>Q178*H178</f>
        <v>9.6000000000000013E-4</v>
      </c>
      <c r="S178" s="146">
        <v>0</v>
      </c>
      <c r="T178" s="147">
        <f>S178*H178</f>
        <v>0</v>
      </c>
      <c r="AR178" s="148" t="s">
        <v>196</v>
      </c>
      <c r="AT178" s="148" t="s">
        <v>193</v>
      </c>
      <c r="AU178" s="148" t="s">
        <v>82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19</v>
      </c>
      <c r="BK178" s="149">
        <f>ROUND(I178*H178,1)</f>
        <v>0</v>
      </c>
      <c r="BL178" s="17" t="s">
        <v>111</v>
      </c>
      <c r="BM178" s="148" t="s">
        <v>972</v>
      </c>
    </row>
    <row r="179" spans="2:65" s="1" customFormat="1" x14ac:dyDescent="0.2">
      <c r="B179" s="32"/>
      <c r="D179" s="150" t="s">
        <v>180</v>
      </c>
      <c r="F179" s="151" t="s">
        <v>971</v>
      </c>
      <c r="I179" s="152"/>
      <c r="L179" s="32"/>
      <c r="M179" s="153"/>
      <c r="T179" s="56"/>
      <c r="AT179" s="17" t="s">
        <v>180</v>
      </c>
      <c r="AU179" s="17" t="s">
        <v>82</v>
      </c>
    </row>
    <row r="180" spans="2:65" s="11" customFormat="1" ht="22.9" customHeight="1" x14ac:dyDescent="0.2">
      <c r="B180" s="125"/>
      <c r="D180" s="126" t="s">
        <v>74</v>
      </c>
      <c r="E180" s="135" t="s">
        <v>226</v>
      </c>
      <c r="F180" s="135" t="s">
        <v>313</v>
      </c>
      <c r="I180" s="128"/>
      <c r="J180" s="136">
        <f>BK180</f>
        <v>0</v>
      </c>
      <c r="L180" s="125"/>
      <c r="M180" s="130"/>
      <c r="P180" s="131">
        <f>SUM(P181:P190)</f>
        <v>0</v>
      </c>
      <c r="R180" s="131">
        <f>SUM(R181:R190)</f>
        <v>2.2037000000000003E-3</v>
      </c>
      <c r="T180" s="132">
        <f>SUM(T181:T190)</f>
        <v>0.50915999999999995</v>
      </c>
      <c r="AR180" s="126" t="s">
        <v>19</v>
      </c>
      <c r="AT180" s="133" t="s">
        <v>74</v>
      </c>
      <c r="AU180" s="133" t="s">
        <v>19</v>
      </c>
      <c r="AY180" s="126" t="s">
        <v>171</v>
      </c>
      <c r="BK180" s="134">
        <f>SUM(BK181:BK190)</f>
        <v>0</v>
      </c>
    </row>
    <row r="181" spans="2:65" s="1" customFormat="1" ht="24.2" customHeight="1" x14ac:dyDescent="0.2">
      <c r="B181" s="32"/>
      <c r="C181" s="137" t="s">
        <v>284</v>
      </c>
      <c r="D181" s="137" t="s">
        <v>174</v>
      </c>
      <c r="E181" s="138" t="s">
        <v>973</v>
      </c>
      <c r="F181" s="139" t="s">
        <v>974</v>
      </c>
      <c r="G181" s="140" t="s">
        <v>202</v>
      </c>
      <c r="H181" s="141">
        <v>1.5</v>
      </c>
      <c r="I181" s="142"/>
      <c r="J181" s="143">
        <f>ROUND(I181*H181,1)</f>
        <v>0</v>
      </c>
      <c r="K181" s="139" t="s">
        <v>178</v>
      </c>
      <c r="L181" s="32"/>
      <c r="M181" s="144" t="s">
        <v>1</v>
      </c>
      <c r="N181" s="145" t="s">
        <v>40</v>
      </c>
      <c r="P181" s="146">
        <f>O181*H181</f>
        <v>0</v>
      </c>
      <c r="Q181" s="146">
        <v>9.0700000000000004E-4</v>
      </c>
      <c r="R181" s="146">
        <f>Q181*H181</f>
        <v>1.3605000000000002E-3</v>
      </c>
      <c r="S181" s="146">
        <v>2.8E-3</v>
      </c>
      <c r="T181" s="147">
        <f>S181*H181</f>
        <v>4.1999999999999997E-3</v>
      </c>
      <c r="AR181" s="148" t="s">
        <v>111</v>
      </c>
      <c r="AT181" s="148" t="s">
        <v>174</v>
      </c>
      <c r="AU181" s="148" t="s">
        <v>82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19</v>
      </c>
      <c r="BK181" s="149">
        <f>ROUND(I181*H181,1)</f>
        <v>0</v>
      </c>
      <c r="BL181" s="17" t="s">
        <v>111</v>
      </c>
      <c r="BM181" s="148" t="s">
        <v>975</v>
      </c>
    </row>
    <row r="182" spans="2:65" s="1" customFormat="1" ht="29.25" x14ac:dyDescent="0.2">
      <c r="B182" s="32"/>
      <c r="D182" s="150" t="s">
        <v>180</v>
      </c>
      <c r="F182" s="151" t="s">
        <v>976</v>
      </c>
      <c r="I182" s="152"/>
      <c r="L182" s="32"/>
      <c r="M182" s="153"/>
      <c r="T182" s="56"/>
      <c r="AT182" s="17" t="s">
        <v>180</v>
      </c>
      <c r="AU182" s="17" t="s">
        <v>82</v>
      </c>
    </row>
    <row r="183" spans="2:65" s="1" customFormat="1" ht="24.2" customHeight="1" x14ac:dyDescent="0.2">
      <c r="B183" s="32"/>
      <c r="C183" s="137" t="s">
        <v>314</v>
      </c>
      <c r="D183" s="137" t="s">
        <v>174</v>
      </c>
      <c r="E183" s="138" t="s">
        <v>977</v>
      </c>
      <c r="F183" s="139" t="s">
        <v>978</v>
      </c>
      <c r="G183" s="140" t="s">
        <v>202</v>
      </c>
      <c r="H183" s="141">
        <v>0.8</v>
      </c>
      <c r="I183" s="142"/>
      <c r="J183" s="143">
        <f>ROUND(I183*H183,1)</f>
        <v>0</v>
      </c>
      <c r="K183" s="139" t="s">
        <v>178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1.054E-3</v>
      </c>
      <c r="R183" s="146">
        <f>Q183*H183</f>
        <v>8.4320000000000011E-4</v>
      </c>
      <c r="S183" s="146">
        <v>6.1999999999999998E-3</v>
      </c>
      <c r="T183" s="147">
        <f>S183*H183</f>
        <v>4.96E-3</v>
      </c>
      <c r="AR183" s="148" t="s">
        <v>111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111</v>
      </c>
      <c r="BM183" s="148" t="s">
        <v>979</v>
      </c>
    </row>
    <row r="184" spans="2:65" s="1" customFormat="1" ht="29.25" x14ac:dyDescent="0.2">
      <c r="B184" s="32"/>
      <c r="D184" s="150" t="s">
        <v>180</v>
      </c>
      <c r="F184" s="151" t="s">
        <v>980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" customFormat="1" ht="55.5" customHeight="1" x14ac:dyDescent="0.2">
      <c r="B185" s="32"/>
      <c r="C185" s="137" t="s">
        <v>321</v>
      </c>
      <c r="D185" s="137" t="s">
        <v>174</v>
      </c>
      <c r="E185" s="138" t="s">
        <v>981</v>
      </c>
      <c r="F185" s="139" t="s">
        <v>982</v>
      </c>
      <c r="G185" s="140" t="s">
        <v>221</v>
      </c>
      <c r="H185" s="141">
        <v>1</v>
      </c>
      <c r="I185" s="142"/>
      <c r="J185" s="143">
        <f>ROUND(I185*H185,1)</f>
        <v>0</v>
      </c>
      <c r="K185" s="139" t="s">
        <v>2873</v>
      </c>
      <c r="L185" s="32"/>
      <c r="M185" s="144" t="s">
        <v>1</v>
      </c>
      <c r="N185" s="145" t="s">
        <v>40</v>
      </c>
      <c r="P185" s="146">
        <f>O185*H185</f>
        <v>0</v>
      </c>
      <c r="Q185" s="146">
        <v>0</v>
      </c>
      <c r="R185" s="146">
        <f>Q185*H185</f>
        <v>0</v>
      </c>
      <c r="S185" s="146">
        <v>0.5</v>
      </c>
      <c r="T185" s="147">
        <f>S185*H185</f>
        <v>0.5</v>
      </c>
      <c r="AR185" s="148" t="s">
        <v>111</v>
      </c>
      <c r="AT185" s="148" t="s">
        <v>174</v>
      </c>
      <c r="AU185" s="148" t="s">
        <v>82</v>
      </c>
      <c r="AY185" s="17" t="s">
        <v>171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19</v>
      </c>
      <c r="BK185" s="149">
        <f>ROUND(I185*H185,1)</f>
        <v>0</v>
      </c>
      <c r="BL185" s="17" t="s">
        <v>111</v>
      </c>
      <c r="BM185" s="148" t="s">
        <v>983</v>
      </c>
    </row>
    <row r="186" spans="2:65" s="1" customFormat="1" ht="39" x14ac:dyDescent="0.2">
      <c r="B186" s="32"/>
      <c r="D186" s="150" t="s">
        <v>180</v>
      </c>
      <c r="F186" s="151" t="s">
        <v>982</v>
      </c>
      <c r="I186" s="152"/>
      <c r="L186" s="32"/>
      <c r="M186" s="153"/>
      <c r="T186" s="56"/>
      <c r="AT186" s="17" t="s">
        <v>180</v>
      </c>
      <c r="AU186" s="17" t="s">
        <v>82</v>
      </c>
    </row>
    <row r="187" spans="2:65" s="1" customFormat="1" ht="66.75" customHeight="1" x14ac:dyDescent="0.2">
      <c r="B187" s="32"/>
      <c r="C187" s="137" t="s">
        <v>7</v>
      </c>
      <c r="D187" s="137" t="s">
        <v>174</v>
      </c>
      <c r="E187" s="138" t="s">
        <v>984</v>
      </c>
      <c r="F187" s="139" t="s">
        <v>985</v>
      </c>
      <c r="G187" s="140" t="s">
        <v>221</v>
      </c>
      <c r="H187" s="141">
        <v>1</v>
      </c>
      <c r="I187" s="142"/>
      <c r="J187" s="143">
        <f>ROUND(I187*H187,1)</f>
        <v>0</v>
      </c>
      <c r="K187" s="139" t="s">
        <v>2873</v>
      </c>
      <c r="L187" s="32"/>
      <c r="M187" s="144" t="s">
        <v>1</v>
      </c>
      <c r="N187" s="145" t="s">
        <v>40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111</v>
      </c>
      <c r="AT187" s="148" t="s">
        <v>174</v>
      </c>
      <c r="AU187" s="148" t="s">
        <v>82</v>
      </c>
      <c r="AY187" s="17" t="s">
        <v>171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19</v>
      </c>
      <c r="BK187" s="149">
        <f>ROUND(I187*H187,1)</f>
        <v>0</v>
      </c>
      <c r="BL187" s="17" t="s">
        <v>111</v>
      </c>
      <c r="BM187" s="148" t="s">
        <v>986</v>
      </c>
    </row>
    <row r="188" spans="2:65" s="1" customFormat="1" ht="58.5" x14ac:dyDescent="0.2">
      <c r="B188" s="32"/>
      <c r="D188" s="150" t="s">
        <v>180</v>
      </c>
      <c r="F188" s="151" t="s">
        <v>987</v>
      </c>
      <c r="I188" s="152"/>
      <c r="L188" s="32"/>
      <c r="M188" s="153"/>
      <c r="T188" s="56"/>
      <c r="AT188" s="17" t="s">
        <v>180</v>
      </c>
      <c r="AU188" s="17" t="s">
        <v>82</v>
      </c>
    </row>
    <row r="189" spans="2:65" s="1" customFormat="1" ht="49.15" customHeight="1" x14ac:dyDescent="0.2">
      <c r="B189" s="32"/>
      <c r="C189" s="137" t="s">
        <v>331</v>
      </c>
      <c r="D189" s="137" t="s">
        <v>174</v>
      </c>
      <c r="E189" s="138" t="s">
        <v>988</v>
      </c>
      <c r="F189" s="139" t="s">
        <v>989</v>
      </c>
      <c r="G189" s="140" t="s">
        <v>221</v>
      </c>
      <c r="H189" s="141">
        <v>1</v>
      </c>
      <c r="I189" s="142"/>
      <c r="J189" s="143">
        <f>ROUND(I189*H189,1)</f>
        <v>0</v>
      </c>
      <c r="K189" s="139" t="s">
        <v>2873</v>
      </c>
      <c r="L189" s="32"/>
      <c r="M189" s="144" t="s">
        <v>1</v>
      </c>
      <c r="N189" s="145" t="s">
        <v>40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111</v>
      </c>
      <c r="AT189" s="148" t="s">
        <v>174</v>
      </c>
      <c r="AU189" s="148" t="s">
        <v>82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19</v>
      </c>
      <c r="BK189" s="149">
        <f>ROUND(I189*H189,1)</f>
        <v>0</v>
      </c>
      <c r="BL189" s="17" t="s">
        <v>111</v>
      </c>
      <c r="BM189" s="148" t="s">
        <v>990</v>
      </c>
    </row>
    <row r="190" spans="2:65" s="1" customFormat="1" ht="29.25" x14ac:dyDescent="0.2">
      <c r="B190" s="32"/>
      <c r="D190" s="150" t="s">
        <v>180</v>
      </c>
      <c r="F190" s="151" t="s">
        <v>989</v>
      </c>
      <c r="I190" s="152"/>
      <c r="L190" s="32"/>
      <c r="M190" s="153"/>
      <c r="T190" s="56"/>
      <c r="AT190" s="17" t="s">
        <v>180</v>
      </c>
      <c r="AU190" s="17" t="s">
        <v>82</v>
      </c>
    </row>
    <row r="191" spans="2:65" s="11" customFormat="1" ht="22.9" customHeight="1" x14ac:dyDescent="0.2">
      <c r="B191" s="125"/>
      <c r="D191" s="126" t="s">
        <v>74</v>
      </c>
      <c r="E191" s="135" t="s">
        <v>319</v>
      </c>
      <c r="F191" s="135" t="s">
        <v>320</v>
      </c>
      <c r="I191" s="128"/>
      <c r="J191" s="136">
        <f>BK191</f>
        <v>0</v>
      </c>
      <c r="L191" s="125"/>
      <c r="M191" s="130"/>
      <c r="P191" s="131">
        <f>SUM(P192:P202)</f>
        <v>0</v>
      </c>
      <c r="R191" s="131">
        <f>SUM(R192:R202)</f>
        <v>0</v>
      </c>
      <c r="T191" s="132">
        <f>SUM(T192:T202)</f>
        <v>0</v>
      </c>
      <c r="AR191" s="126" t="s">
        <v>19</v>
      </c>
      <c r="AT191" s="133" t="s">
        <v>74</v>
      </c>
      <c r="AU191" s="133" t="s">
        <v>19</v>
      </c>
      <c r="AY191" s="126" t="s">
        <v>171</v>
      </c>
      <c r="BK191" s="134">
        <f>SUM(BK192:BK202)</f>
        <v>0</v>
      </c>
    </row>
    <row r="192" spans="2:65" s="1" customFormat="1" ht="33" customHeight="1" x14ac:dyDescent="0.2">
      <c r="B192" s="32"/>
      <c r="C192" s="137" t="s">
        <v>337</v>
      </c>
      <c r="D192" s="137" t="s">
        <v>174</v>
      </c>
      <c r="E192" s="138" t="s">
        <v>877</v>
      </c>
      <c r="F192" s="139" t="s">
        <v>878</v>
      </c>
      <c r="G192" s="140" t="s">
        <v>324</v>
      </c>
      <c r="H192" s="141">
        <v>0.50900000000000001</v>
      </c>
      <c r="I192" s="142"/>
      <c r="J192" s="143">
        <f>ROUND(I192*H192,1)</f>
        <v>0</v>
      </c>
      <c r="K192" s="139" t="s">
        <v>178</v>
      </c>
      <c r="L192" s="32"/>
      <c r="M192" s="144" t="s">
        <v>1</v>
      </c>
      <c r="N192" s="145" t="s">
        <v>40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111</v>
      </c>
      <c r="AT192" s="148" t="s">
        <v>174</v>
      </c>
      <c r="AU192" s="148" t="s">
        <v>82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19</v>
      </c>
      <c r="BK192" s="149">
        <f>ROUND(I192*H192,1)</f>
        <v>0</v>
      </c>
      <c r="BL192" s="17" t="s">
        <v>111</v>
      </c>
      <c r="BM192" s="148" t="s">
        <v>991</v>
      </c>
    </row>
    <row r="193" spans="2:65" s="1" customFormat="1" ht="19.5" x14ac:dyDescent="0.2">
      <c r="B193" s="32"/>
      <c r="D193" s="150" t="s">
        <v>180</v>
      </c>
      <c r="F193" s="151" t="s">
        <v>880</v>
      </c>
      <c r="I193" s="152"/>
      <c r="L193" s="32"/>
      <c r="M193" s="153"/>
      <c r="T193" s="56"/>
      <c r="AT193" s="17" t="s">
        <v>180</v>
      </c>
      <c r="AU193" s="17" t="s">
        <v>82</v>
      </c>
    </row>
    <row r="194" spans="2:65" s="1" customFormat="1" ht="21.75" customHeight="1" x14ac:dyDescent="0.2">
      <c r="B194" s="32"/>
      <c r="C194" s="137" t="s">
        <v>344</v>
      </c>
      <c r="D194" s="137" t="s">
        <v>174</v>
      </c>
      <c r="E194" s="138" t="s">
        <v>881</v>
      </c>
      <c r="F194" s="139" t="s">
        <v>882</v>
      </c>
      <c r="G194" s="140" t="s">
        <v>324</v>
      </c>
      <c r="H194" s="141">
        <v>9.6709999999999994</v>
      </c>
      <c r="I194" s="142"/>
      <c r="J194" s="143">
        <f>ROUND(I194*H194,1)</f>
        <v>0</v>
      </c>
      <c r="K194" s="139" t="s">
        <v>178</v>
      </c>
      <c r="L194" s="32"/>
      <c r="M194" s="144" t="s">
        <v>1</v>
      </c>
      <c r="N194" s="145" t="s">
        <v>40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111</v>
      </c>
      <c r="AT194" s="148" t="s">
        <v>174</v>
      </c>
      <c r="AU194" s="148" t="s">
        <v>82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19</v>
      </c>
      <c r="BK194" s="149">
        <f>ROUND(I194*H194,1)</f>
        <v>0</v>
      </c>
      <c r="BL194" s="17" t="s">
        <v>111</v>
      </c>
      <c r="BM194" s="148" t="s">
        <v>992</v>
      </c>
    </row>
    <row r="195" spans="2:65" s="1" customFormat="1" ht="29.25" x14ac:dyDescent="0.2">
      <c r="B195" s="32"/>
      <c r="D195" s="150" t="s">
        <v>180</v>
      </c>
      <c r="F195" s="151" t="s">
        <v>884</v>
      </c>
      <c r="I195" s="152"/>
      <c r="L195" s="32"/>
      <c r="M195" s="153"/>
      <c r="T195" s="56"/>
      <c r="AT195" s="17" t="s">
        <v>180</v>
      </c>
      <c r="AU195" s="17" t="s">
        <v>82</v>
      </c>
    </row>
    <row r="196" spans="2:65" s="12" customFormat="1" x14ac:dyDescent="0.2">
      <c r="B196" s="154"/>
      <c r="D196" s="150" t="s">
        <v>182</v>
      </c>
      <c r="E196" s="155" t="s">
        <v>1</v>
      </c>
      <c r="F196" s="156" t="s">
        <v>993</v>
      </c>
      <c r="H196" s="157">
        <v>9.6709999999999994</v>
      </c>
      <c r="I196" s="158"/>
      <c r="L196" s="154"/>
      <c r="M196" s="159"/>
      <c r="T196" s="160"/>
      <c r="AT196" s="155" t="s">
        <v>182</v>
      </c>
      <c r="AU196" s="155" t="s">
        <v>82</v>
      </c>
      <c r="AV196" s="12" t="s">
        <v>82</v>
      </c>
      <c r="AW196" s="12" t="s">
        <v>31</v>
      </c>
      <c r="AX196" s="12" t="s">
        <v>19</v>
      </c>
      <c r="AY196" s="155" t="s">
        <v>171</v>
      </c>
    </row>
    <row r="197" spans="2:65" s="1" customFormat="1" ht="16.5" customHeight="1" x14ac:dyDescent="0.2">
      <c r="B197" s="32"/>
      <c r="C197" s="137" t="s">
        <v>353</v>
      </c>
      <c r="D197" s="137" t="s">
        <v>174</v>
      </c>
      <c r="E197" s="138" t="s">
        <v>886</v>
      </c>
      <c r="F197" s="139" t="s">
        <v>887</v>
      </c>
      <c r="G197" s="140" t="s">
        <v>324</v>
      </c>
      <c r="H197" s="141">
        <v>0.50900000000000001</v>
      </c>
      <c r="I197" s="142"/>
      <c r="J197" s="143">
        <f>ROUND(I197*H197,1)</f>
        <v>0</v>
      </c>
      <c r="K197" s="139" t="s">
        <v>178</v>
      </c>
      <c r="L197" s="32"/>
      <c r="M197" s="144" t="s">
        <v>1</v>
      </c>
      <c r="N197" s="145" t="s">
        <v>40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111</v>
      </c>
      <c r="AT197" s="148" t="s">
        <v>174</v>
      </c>
      <c r="AU197" s="148" t="s">
        <v>82</v>
      </c>
      <c r="AY197" s="17" t="s">
        <v>171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19</v>
      </c>
      <c r="BK197" s="149">
        <f>ROUND(I197*H197,1)</f>
        <v>0</v>
      </c>
      <c r="BL197" s="17" t="s">
        <v>111</v>
      </c>
      <c r="BM197" s="148" t="s">
        <v>994</v>
      </c>
    </row>
    <row r="198" spans="2:65" s="1" customFormat="1" ht="19.5" x14ac:dyDescent="0.2">
      <c r="B198" s="32"/>
      <c r="D198" s="150" t="s">
        <v>180</v>
      </c>
      <c r="F198" s="151" t="s">
        <v>889</v>
      </c>
      <c r="I198" s="152"/>
      <c r="L198" s="32"/>
      <c r="M198" s="153"/>
      <c r="T198" s="56"/>
      <c r="AT198" s="17" t="s">
        <v>180</v>
      </c>
      <c r="AU198" s="17" t="s">
        <v>82</v>
      </c>
    </row>
    <row r="199" spans="2:65" s="1" customFormat="1" ht="33" customHeight="1" x14ac:dyDescent="0.2">
      <c r="B199" s="32"/>
      <c r="C199" s="137" t="s">
        <v>358</v>
      </c>
      <c r="D199" s="137" t="s">
        <v>174</v>
      </c>
      <c r="E199" s="138" t="s">
        <v>890</v>
      </c>
      <c r="F199" s="139" t="s">
        <v>891</v>
      </c>
      <c r="G199" s="140" t="s">
        <v>324</v>
      </c>
      <c r="H199" s="141">
        <v>0.50900000000000001</v>
      </c>
      <c r="I199" s="142"/>
      <c r="J199" s="143">
        <f>ROUND(I199*H199,1)</f>
        <v>0</v>
      </c>
      <c r="K199" s="139" t="s">
        <v>178</v>
      </c>
      <c r="L199" s="32"/>
      <c r="M199" s="144" t="s">
        <v>1</v>
      </c>
      <c r="N199" s="145" t="s">
        <v>40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111</v>
      </c>
      <c r="AT199" s="148" t="s">
        <v>174</v>
      </c>
      <c r="AU199" s="148" t="s">
        <v>82</v>
      </c>
      <c r="AY199" s="17" t="s">
        <v>171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19</v>
      </c>
      <c r="BK199" s="149">
        <f>ROUND(I199*H199,1)</f>
        <v>0</v>
      </c>
      <c r="BL199" s="17" t="s">
        <v>111</v>
      </c>
      <c r="BM199" s="148" t="s">
        <v>995</v>
      </c>
    </row>
    <row r="200" spans="2:65" s="1" customFormat="1" ht="29.25" x14ac:dyDescent="0.2">
      <c r="B200" s="32"/>
      <c r="D200" s="150" t="s">
        <v>180</v>
      </c>
      <c r="F200" s="151" t="s">
        <v>893</v>
      </c>
      <c r="I200" s="152"/>
      <c r="L200" s="32"/>
      <c r="M200" s="153"/>
      <c r="T200" s="56"/>
      <c r="AT200" s="17" t="s">
        <v>180</v>
      </c>
      <c r="AU200" s="17" t="s">
        <v>82</v>
      </c>
    </row>
    <row r="201" spans="2:65" s="1" customFormat="1" ht="44.25" customHeight="1" x14ac:dyDescent="0.2">
      <c r="B201" s="32"/>
      <c r="C201" s="137" t="s">
        <v>364</v>
      </c>
      <c r="D201" s="137" t="s">
        <v>174</v>
      </c>
      <c r="E201" s="138" t="s">
        <v>894</v>
      </c>
      <c r="F201" s="139" t="s">
        <v>895</v>
      </c>
      <c r="G201" s="140" t="s">
        <v>324</v>
      </c>
      <c r="H201" s="141">
        <v>0.50900000000000001</v>
      </c>
      <c r="I201" s="142"/>
      <c r="J201" s="143">
        <f>ROUND(I201*H201,1)</f>
        <v>0</v>
      </c>
      <c r="K201" s="139" t="s">
        <v>178</v>
      </c>
      <c r="L201" s="32"/>
      <c r="M201" s="144" t="s">
        <v>1</v>
      </c>
      <c r="N201" s="145" t="s">
        <v>40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111</v>
      </c>
      <c r="AT201" s="148" t="s">
        <v>174</v>
      </c>
      <c r="AU201" s="148" t="s">
        <v>82</v>
      </c>
      <c r="AY201" s="17" t="s">
        <v>171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19</v>
      </c>
      <c r="BK201" s="149">
        <f>ROUND(I201*H201,1)</f>
        <v>0</v>
      </c>
      <c r="BL201" s="17" t="s">
        <v>111</v>
      </c>
      <c r="BM201" s="148" t="s">
        <v>996</v>
      </c>
    </row>
    <row r="202" spans="2:65" s="1" customFormat="1" ht="29.25" x14ac:dyDescent="0.2">
      <c r="B202" s="32"/>
      <c r="D202" s="150" t="s">
        <v>180</v>
      </c>
      <c r="F202" s="151" t="s">
        <v>897</v>
      </c>
      <c r="I202" s="152"/>
      <c r="L202" s="32"/>
      <c r="M202" s="153"/>
      <c r="T202" s="56"/>
      <c r="AT202" s="17" t="s">
        <v>180</v>
      </c>
      <c r="AU202" s="17" t="s">
        <v>82</v>
      </c>
    </row>
    <row r="203" spans="2:65" s="11" customFormat="1" ht="22.9" customHeight="1" x14ac:dyDescent="0.2">
      <c r="B203" s="125"/>
      <c r="D203" s="126" t="s">
        <v>74</v>
      </c>
      <c r="E203" s="135" t="s">
        <v>342</v>
      </c>
      <c r="F203" s="135" t="s">
        <v>343</v>
      </c>
      <c r="I203" s="128"/>
      <c r="J203" s="136">
        <f>BK203</f>
        <v>0</v>
      </c>
      <c r="L203" s="125"/>
      <c r="M203" s="130"/>
      <c r="P203" s="131">
        <f>SUM(P204:P205)</f>
        <v>0</v>
      </c>
      <c r="R203" s="131">
        <f>SUM(R204:R205)</f>
        <v>0</v>
      </c>
      <c r="T203" s="132">
        <f>SUM(T204:T205)</f>
        <v>0</v>
      </c>
      <c r="AR203" s="126" t="s">
        <v>19</v>
      </c>
      <c r="AT203" s="133" t="s">
        <v>74</v>
      </c>
      <c r="AU203" s="133" t="s">
        <v>19</v>
      </c>
      <c r="AY203" s="126" t="s">
        <v>171</v>
      </c>
      <c r="BK203" s="134">
        <f>SUM(BK204:BK205)</f>
        <v>0</v>
      </c>
    </row>
    <row r="204" spans="2:65" s="1" customFormat="1" ht="24.2" customHeight="1" x14ac:dyDescent="0.2">
      <c r="B204" s="32"/>
      <c r="C204" s="137" t="s">
        <v>369</v>
      </c>
      <c r="D204" s="137" t="s">
        <v>174</v>
      </c>
      <c r="E204" s="138" t="s">
        <v>901</v>
      </c>
      <c r="F204" s="139" t="s">
        <v>902</v>
      </c>
      <c r="G204" s="140" t="s">
        <v>324</v>
      </c>
      <c r="H204" s="141">
        <v>0.11700000000000001</v>
      </c>
      <c r="I204" s="142"/>
      <c r="J204" s="143">
        <f>ROUND(I204*H204,1)</f>
        <v>0</v>
      </c>
      <c r="K204" s="139" t="s">
        <v>178</v>
      </c>
      <c r="L204" s="32"/>
      <c r="M204" s="144" t="s">
        <v>1</v>
      </c>
      <c r="N204" s="145" t="s">
        <v>40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111</v>
      </c>
      <c r="AT204" s="148" t="s">
        <v>174</v>
      </c>
      <c r="AU204" s="148" t="s">
        <v>82</v>
      </c>
      <c r="AY204" s="17" t="s">
        <v>171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19</v>
      </c>
      <c r="BK204" s="149">
        <f>ROUND(I204*H204,1)</f>
        <v>0</v>
      </c>
      <c r="BL204" s="17" t="s">
        <v>111</v>
      </c>
      <c r="BM204" s="148" t="s">
        <v>997</v>
      </c>
    </row>
    <row r="205" spans="2:65" s="1" customFormat="1" ht="29.25" x14ac:dyDescent="0.2">
      <c r="B205" s="32"/>
      <c r="D205" s="150" t="s">
        <v>180</v>
      </c>
      <c r="F205" s="151" t="s">
        <v>904</v>
      </c>
      <c r="I205" s="152"/>
      <c r="L205" s="32"/>
      <c r="M205" s="153"/>
      <c r="T205" s="56"/>
      <c r="AT205" s="17" t="s">
        <v>180</v>
      </c>
      <c r="AU205" s="17" t="s">
        <v>82</v>
      </c>
    </row>
    <row r="206" spans="2:65" s="11" customFormat="1" ht="25.9" customHeight="1" x14ac:dyDescent="0.2">
      <c r="B206" s="125"/>
      <c r="D206" s="126" t="s">
        <v>74</v>
      </c>
      <c r="E206" s="127" t="s">
        <v>349</v>
      </c>
      <c r="F206" s="127" t="s">
        <v>350</v>
      </c>
      <c r="I206" s="128"/>
      <c r="J206" s="129">
        <f>BK206</f>
        <v>0</v>
      </c>
      <c r="L206" s="125"/>
      <c r="M206" s="130"/>
      <c r="P206" s="131">
        <f>P207+P260+P263</f>
        <v>0</v>
      </c>
      <c r="R206" s="131">
        <f>R207+R260+R263</f>
        <v>0.11636913599999998</v>
      </c>
      <c r="T206" s="132">
        <f>T207+T260+T263</f>
        <v>0</v>
      </c>
      <c r="AR206" s="126" t="s">
        <v>82</v>
      </c>
      <c r="AT206" s="133" t="s">
        <v>74</v>
      </c>
      <c r="AU206" s="133" t="s">
        <v>75</v>
      </c>
      <c r="AY206" s="126" t="s">
        <v>171</v>
      </c>
      <c r="BK206" s="134">
        <f>BK207+BK260+BK263</f>
        <v>0</v>
      </c>
    </row>
    <row r="207" spans="2:65" s="11" customFormat="1" ht="22.9" customHeight="1" x14ac:dyDescent="0.2">
      <c r="B207" s="125"/>
      <c r="D207" s="126" t="s">
        <v>74</v>
      </c>
      <c r="E207" s="135" t="s">
        <v>998</v>
      </c>
      <c r="F207" s="135" t="s">
        <v>999</v>
      </c>
      <c r="I207" s="128"/>
      <c r="J207" s="136">
        <f>BK207</f>
        <v>0</v>
      </c>
      <c r="L207" s="125"/>
      <c r="M207" s="130"/>
      <c r="P207" s="131">
        <f>SUM(P208:P259)</f>
        <v>0</v>
      </c>
      <c r="R207" s="131">
        <f>SUM(R208:R259)</f>
        <v>0.11449625599999999</v>
      </c>
      <c r="T207" s="132">
        <f>SUM(T208:T259)</f>
        <v>0</v>
      </c>
      <c r="AR207" s="126" t="s">
        <v>82</v>
      </c>
      <c r="AT207" s="133" t="s">
        <v>74</v>
      </c>
      <c r="AU207" s="133" t="s">
        <v>19</v>
      </c>
      <c r="AY207" s="126" t="s">
        <v>171</v>
      </c>
      <c r="BK207" s="134">
        <f>SUM(BK208:BK259)</f>
        <v>0</v>
      </c>
    </row>
    <row r="208" spans="2:65" s="1" customFormat="1" ht="24.2" customHeight="1" x14ac:dyDescent="0.2">
      <c r="B208" s="32"/>
      <c r="C208" s="137" t="s">
        <v>374</v>
      </c>
      <c r="D208" s="137" t="s">
        <v>174</v>
      </c>
      <c r="E208" s="138" t="s">
        <v>1000</v>
      </c>
      <c r="F208" s="139" t="s">
        <v>1001</v>
      </c>
      <c r="G208" s="140" t="s">
        <v>202</v>
      </c>
      <c r="H208" s="141">
        <v>6</v>
      </c>
      <c r="I208" s="142"/>
      <c r="J208" s="143">
        <f>ROUND(I208*H208,1)</f>
        <v>0</v>
      </c>
      <c r="K208" s="139" t="s">
        <v>178</v>
      </c>
      <c r="L208" s="32"/>
      <c r="M208" s="144" t="s">
        <v>1</v>
      </c>
      <c r="N208" s="145" t="s">
        <v>40</v>
      </c>
      <c r="P208" s="146">
        <f>O208*H208</f>
        <v>0</v>
      </c>
      <c r="Q208" s="146">
        <v>2.6976399999999998E-3</v>
      </c>
      <c r="R208" s="146">
        <f>Q208*H208</f>
        <v>1.618584E-2</v>
      </c>
      <c r="S208" s="146">
        <v>0</v>
      </c>
      <c r="T208" s="147">
        <f>S208*H208</f>
        <v>0</v>
      </c>
      <c r="AR208" s="148" t="s">
        <v>271</v>
      </c>
      <c r="AT208" s="148" t="s">
        <v>174</v>
      </c>
      <c r="AU208" s="148" t="s">
        <v>82</v>
      </c>
      <c r="AY208" s="17" t="s">
        <v>171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19</v>
      </c>
      <c r="BK208" s="149">
        <f>ROUND(I208*H208,1)</f>
        <v>0</v>
      </c>
      <c r="BL208" s="17" t="s">
        <v>271</v>
      </c>
      <c r="BM208" s="148" t="s">
        <v>1002</v>
      </c>
    </row>
    <row r="209" spans="2:65" s="1" customFormat="1" ht="19.5" x14ac:dyDescent="0.2">
      <c r="B209" s="32"/>
      <c r="D209" s="150" t="s">
        <v>180</v>
      </c>
      <c r="F209" s="151" t="s">
        <v>1003</v>
      </c>
      <c r="I209" s="152"/>
      <c r="L209" s="32"/>
      <c r="M209" s="153"/>
      <c r="T209" s="56"/>
      <c r="AT209" s="17" t="s">
        <v>180</v>
      </c>
      <c r="AU209" s="17" t="s">
        <v>82</v>
      </c>
    </row>
    <row r="210" spans="2:65" s="1" customFormat="1" ht="24.2" customHeight="1" x14ac:dyDescent="0.2">
      <c r="B210" s="32"/>
      <c r="C210" s="137" t="s">
        <v>379</v>
      </c>
      <c r="D210" s="137" t="s">
        <v>174</v>
      </c>
      <c r="E210" s="138" t="s">
        <v>1004</v>
      </c>
      <c r="F210" s="139" t="s">
        <v>1005</v>
      </c>
      <c r="G210" s="140" t="s">
        <v>202</v>
      </c>
      <c r="H210" s="141">
        <v>8</v>
      </c>
      <c r="I210" s="142"/>
      <c r="J210" s="143">
        <f>ROUND(I210*H210,1)</f>
        <v>0</v>
      </c>
      <c r="K210" s="139" t="s">
        <v>178</v>
      </c>
      <c r="L210" s="32"/>
      <c r="M210" s="144" t="s">
        <v>1</v>
      </c>
      <c r="N210" s="145" t="s">
        <v>40</v>
      </c>
      <c r="P210" s="146">
        <f>O210*H210</f>
        <v>0</v>
      </c>
      <c r="Q210" s="146">
        <v>3.4790400000000001E-3</v>
      </c>
      <c r="R210" s="146">
        <f>Q210*H210</f>
        <v>2.7832320000000001E-2</v>
      </c>
      <c r="S210" s="146">
        <v>0</v>
      </c>
      <c r="T210" s="147">
        <f>S210*H210</f>
        <v>0</v>
      </c>
      <c r="AR210" s="148" t="s">
        <v>271</v>
      </c>
      <c r="AT210" s="148" t="s">
        <v>174</v>
      </c>
      <c r="AU210" s="148" t="s">
        <v>82</v>
      </c>
      <c r="AY210" s="17" t="s">
        <v>171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19</v>
      </c>
      <c r="BK210" s="149">
        <f>ROUND(I210*H210,1)</f>
        <v>0</v>
      </c>
      <c r="BL210" s="17" t="s">
        <v>271</v>
      </c>
      <c r="BM210" s="148" t="s">
        <v>1006</v>
      </c>
    </row>
    <row r="211" spans="2:65" s="1" customFormat="1" ht="19.5" x14ac:dyDescent="0.2">
      <c r="B211" s="32"/>
      <c r="D211" s="150" t="s">
        <v>180</v>
      </c>
      <c r="F211" s="151" t="s">
        <v>1007</v>
      </c>
      <c r="I211" s="152"/>
      <c r="L211" s="32"/>
      <c r="M211" s="153"/>
      <c r="T211" s="56"/>
      <c r="AT211" s="17" t="s">
        <v>180</v>
      </c>
      <c r="AU211" s="17" t="s">
        <v>82</v>
      </c>
    </row>
    <row r="212" spans="2:65" s="1" customFormat="1" ht="24.2" customHeight="1" x14ac:dyDescent="0.2">
      <c r="B212" s="32"/>
      <c r="C212" s="137" t="s">
        <v>391</v>
      </c>
      <c r="D212" s="137" t="s">
        <v>174</v>
      </c>
      <c r="E212" s="138" t="s">
        <v>1008</v>
      </c>
      <c r="F212" s="139" t="s">
        <v>1009</v>
      </c>
      <c r="G212" s="140" t="s">
        <v>202</v>
      </c>
      <c r="H212" s="141">
        <v>1</v>
      </c>
      <c r="I212" s="142"/>
      <c r="J212" s="143">
        <f>ROUND(I212*H212,1)</f>
        <v>0</v>
      </c>
      <c r="K212" s="139" t="s">
        <v>178</v>
      </c>
      <c r="L212" s="32"/>
      <c r="M212" s="144" t="s">
        <v>1</v>
      </c>
      <c r="N212" s="145" t="s">
        <v>40</v>
      </c>
      <c r="P212" s="146">
        <f>O212*H212</f>
        <v>0</v>
      </c>
      <c r="Q212" s="146">
        <v>2.2032025000000002E-3</v>
      </c>
      <c r="R212" s="146">
        <f>Q212*H212</f>
        <v>2.2032025000000002E-3</v>
      </c>
      <c r="S212" s="146">
        <v>0</v>
      </c>
      <c r="T212" s="147">
        <f>S212*H212</f>
        <v>0</v>
      </c>
      <c r="AR212" s="148" t="s">
        <v>271</v>
      </c>
      <c r="AT212" s="148" t="s">
        <v>174</v>
      </c>
      <c r="AU212" s="148" t="s">
        <v>82</v>
      </c>
      <c r="AY212" s="17" t="s">
        <v>171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19</v>
      </c>
      <c r="BK212" s="149">
        <f>ROUND(I212*H212,1)</f>
        <v>0</v>
      </c>
      <c r="BL212" s="17" t="s">
        <v>271</v>
      </c>
      <c r="BM212" s="148" t="s">
        <v>1010</v>
      </c>
    </row>
    <row r="213" spans="2:65" s="1" customFormat="1" ht="19.5" x14ac:dyDescent="0.2">
      <c r="B213" s="32"/>
      <c r="D213" s="150" t="s">
        <v>180</v>
      </c>
      <c r="F213" s="151" t="s">
        <v>1011</v>
      </c>
      <c r="I213" s="152"/>
      <c r="L213" s="32"/>
      <c r="M213" s="153"/>
      <c r="T213" s="56"/>
      <c r="AT213" s="17" t="s">
        <v>180</v>
      </c>
      <c r="AU213" s="17" t="s">
        <v>82</v>
      </c>
    </row>
    <row r="214" spans="2:65" s="15" customFormat="1" ht="33.75" x14ac:dyDescent="0.2">
      <c r="B214" s="191"/>
      <c r="D214" s="150" t="s">
        <v>182</v>
      </c>
      <c r="E214" s="192" t="s">
        <v>1</v>
      </c>
      <c r="F214" s="193" t="s">
        <v>1012</v>
      </c>
      <c r="H214" s="192" t="s">
        <v>1</v>
      </c>
      <c r="I214" s="194"/>
      <c r="L214" s="191"/>
      <c r="M214" s="195"/>
      <c r="T214" s="196"/>
      <c r="AT214" s="192" t="s">
        <v>182</v>
      </c>
      <c r="AU214" s="192" t="s">
        <v>82</v>
      </c>
      <c r="AV214" s="15" t="s">
        <v>19</v>
      </c>
      <c r="AW214" s="15" t="s">
        <v>31</v>
      </c>
      <c r="AX214" s="15" t="s">
        <v>75</v>
      </c>
      <c r="AY214" s="192" t="s">
        <v>171</v>
      </c>
    </row>
    <row r="215" spans="2:65" s="12" customFormat="1" x14ac:dyDescent="0.2">
      <c r="B215" s="154"/>
      <c r="D215" s="150" t="s">
        <v>182</v>
      </c>
      <c r="E215" s="155" t="s">
        <v>1</v>
      </c>
      <c r="F215" s="156" t="s">
        <v>19</v>
      </c>
      <c r="H215" s="157">
        <v>1</v>
      </c>
      <c r="I215" s="158"/>
      <c r="L215" s="154"/>
      <c r="M215" s="159"/>
      <c r="T215" s="160"/>
      <c r="AT215" s="155" t="s">
        <v>182</v>
      </c>
      <c r="AU215" s="155" t="s">
        <v>82</v>
      </c>
      <c r="AV215" s="12" t="s">
        <v>82</v>
      </c>
      <c r="AW215" s="12" t="s">
        <v>31</v>
      </c>
      <c r="AX215" s="12" t="s">
        <v>19</v>
      </c>
      <c r="AY215" s="155" t="s">
        <v>171</v>
      </c>
    </row>
    <row r="216" spans="2:65" s="1" customFormat="1" ht="24.2" customHeight="1" x14ac:dyDescent="0.2">
      <c r="B216" s="32"/>
      <c r="C216" s="137" t="s">
        <v>361</v>
      </c>
      <c r="D216" s="137" t="s">
        <v>174</v>
      </c>
      <c r="E216" s="138" t="s">
        <v>1013</v>
      </c>
      <c r="F216" s="139" t="s">
        <v>1014</v>
      </c>
      <c r="G216" s="140" t="s">
        <v>202</v>
      </c>
      <c r="H216" s="141">
        <v>1</v>
      </c>
      <c r="I216" s="142"/>
      <c r="J216" s="143">
        <f>ROUND(I216*H216,1)</f>
        <v>0</v>
      </c>
      <c r="K216" s="139" t="s">
        <v>178</v>
      </c>
      <c r="L216" s="32"/>
      <c r="M216" s="144" t="s">
        <v>1</v>
      </c>
      <c r="N216" s="145" t="s">
        <v>40</v>
      </c>
      <c r="P216" s="146">
        <f>O216*H216</f>
        <v>0</v>
      </c>
      <c r="Q216" s="146">
        <v>4.0650705000000002E-3</v>
      </c>
      <c r="R216" s="146">
        <f>Q216*H216</f>
        <v>4.0650705000000002E-3</v>
      </c>
      <c r="S216" s="146">
        <v>0</v>
      </c>
      <c r="T216" s="147">
        <f>S216*H216</f>
        <v>0</v>
      </c>
      <c r="AR216" s="148" t="s">
        <v>271</v>
      </c>
      <c r="AT216" s="148" t="s">
        <v>174</v>
      </c>
      <c r="AU216" s="148" t="s">
        <v>82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19</v>
      </c>
      <c r="BK216" s="149">
        <f>ROUND(I216*H216,1)</f>
        <v>0</v>
      </c>
      <c r="BL216" s="17" t="s">
        <v>271</v>
      </c>
      <c r="BM216" s="148" t="s">
        <v>1015</v>
      </c>
    </row>
    <row r="217" spans="2:65" s="1" customFormat="1" ht="19.5" x14ac:dyDescent="0.2">
      <c r="B217" s="32"/>
      <c r="D217" s="150" t="s">
        <v>180</v>
      </c>
      <c r="F217" s="151" t="s">
        <v>1016</v>
      </c>
      <c r="I217" s="152"/>
      <c r="L217" s="32"/>
      <c r="M217" s="153"/>
      <c r="T217" s="56"/>
      <c r="AT217" s="17" t="s">
        <v>180</v>
      </c>
      <c r="AU217" s="17" t="s">
        <v>82</v>
      </c>
    </row>
    <row r="218" spans="2:65" s="15" customFormat="1" ht="22.5" x14ac:dyDescent="0.2">
      <c r="B218" s="191"/>
      <c r="D218" s="150" t="s">
        <v>182</v>
      </c>
      <c r="E218" s="192" t="s">
        <v>1</v>
      </c>
      <c r="F218" s="193" t="s">
        <v>1017</v>
      </c>
      <c r="H218" s="192" t="s">
        <v>1</v>
      </c>
      <c r="I218" s="194"/>
      <c r="L218" s="191"/>
      <c r="M218" s="195"/>
      <c r="T218" s="196"/>
      <c r="AT218" s="192" t="s">
        <v>182</v>
      </c>
      <c r="AU218" s="192" t="s">
        <v>82</v>
      </c>
      <c r="AV218" s="15" t="s">
        <v>19</v>
      </c>
      <c r="AW218" s="15" t="s">
        <v>31</v>
      </c>
      <c r="AX218" s="15" t="s">
        <v>75</v>
      </c>
      <c r="AY218" s="192" t="s">
        <v>171</v>
      </c>
    </row>
    <row r="219" spans="2:65" s="12" customFormat="1" x14ac:dyDescent="0.2">
      <c r="B219" s="154"/>
      <c r="D219" s="150" t="s">
        <v>182</v>
      </c>
      <c r="E219" s="155" t="s">
        <v>1</v>
      </c>
      <c r="F219" s="156" t="s">
        <v>19</v>
      </c>
      <c r="H219" s="157">
        <v>1</v>
      </c>
      <c r="I219" s="158"/>
      <c r="L219" s="154"/>
      <c r="M219" s="159"/>
      <c r="T219" s="160"/>
      <c r="AT219" s="155" t="s">
        <v>182</v>
      </c>
      <c r="AU219" s="155" t="s">
        <v>82</v>
      </c>
      <c r="AV219" s="12" t="s">
        <v>82</v>
      </c>
      <c r="AW219" s="12" t="s">
        <v>31</v>
      </c>
      <c r="AX219" s="12" t="s">
        <v>19</v>
      </c>
      <c r="AY219" s="155" t="s">
        <v>171</v>
      </c>
    </row>
    <row r="220" spans="2:65" s="1" customFormat="1" ht="24.2" customHeight="1" x14ac:dyDescent="0.2">
      <c r="B220" s="32"/>
      <c r="C220" s="137" t="s">
        <v>132</v>
      </c>
      <c r="D220" s="137" t="s">
        <v>174</v>
      </c>
      <c r="E220" s="138" t="s">
        <v>1018</v>
      </c>
      <c r="F220" s="139" t="s">
        <v>1019</v>
      </c>
      <c r="G220" s="140" t="s">
        <v>202</v>
      </c>
      <c r="H220" s="141">
        <v>5</v>
      </c>
      <c r="I220" s="142"/>
      <c r="J220" s="143">
        <f>ROUND(I220*H220,1)</f>
        <v>0</v>
      </c>
      <c r="K220" s="139" t="s">
        <v>178</v>
      </c>
      <c r="L220" s="32"/>
      <c r="M220" s="144" t="s">
        <v>1</v>
      </c>
      <c r="N220" s="145" t="s">
        <v>40</v>
      </c>
      <c r="P220" s="146">
        <f>O220*H220</f>
        <v>0</v>
      </c>
      <c r="Q220" s="146">
        <v>4.9337850000000004E-3</v>
      </c>
      <c r="R220" s="146">
        <f>Q220*H220</f>
        <v>2.4668925000000001E-2</v>
      </c>
      <c r="S220" s="146">
        <v>0</v>
      </c>
      <c r="T220" s="147">
        <f>S220*H220</f>
        <v>0</v>
      </c>
      <c r="AR220" s="148" t="s">
        <v>271</v>
      </c>
      <c r="AT220" s="148" t="s">
        <v>174</v>
      </c>
      <c r="AU220" s="148" t="s">
        <v>82</v>
      </c>
      <c r="AY220" s="17" t="s">
        <v>171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19</v>
      </c>
      <c r="BK220" s="149">
        <f>ROUND(I220*H220,1)</f>
        <v>0</v>
      </c>
      <c r="BL220" s="17" t="s">
        <v>271</v>
      </c>
      <c r="BM220" s="148" t="s">
        <v>1020</v>
      </c>
    </row>
    <row r="221" spans="2:65" s="1" customFormat="1" ht="19.5" x14ac:dyDescent="0.2">
      <c r="B221" s="32"/>
      <c r="D221" s="150" t="s">
        <v>180</v>
      </c>
      <c r="F221" s="151" t="s">
        <v>1021</v>
      </c>
      <c r="I221" s="152"/>
      <c r="L221" s="32"/>
      <c r="M221" s="153"/>
      <c r="T221" s="56"/>
      <c r="AT221" s="17" t="s">
        <v>180</v>
      </c>
      <c r="AU221" s="17" t="s">
        <v>82</v>
      </c>
    </row>
    <row r="222" spans="2:65" s="12" customFormat="1" x14ac:dyDescent="0.2">
      <c r="B222" s="154"/>
      <c r="D222" s="150" t="s">
        <v>182</v>
      </c>
      <c r="E222" s="155" t="s">
        <v>1</v>
      </c>
      <c r="F222" s="156" t="s">
        <v>1022</v>
      </c>
      <c r="H222" s="157">
        <v>5</v>
      </c>
      <c r="I222" s="158"/>
      <c r="L222" s="154"/>
      <c r="M222" s="159"/>
      <c r="T222" s="160"/>
      <c r="AT222" s="155" t="s">
        <v>182</v>
      </c>
      <c r="AU222" s="155" t="s">
        <v>82</v>
      </c>
      <c r="AV222" s="12" t="s">
        <v>82</v>
      </c>
      <c r="AW222" s="12" t="s">
        <v>31</v>
      </c>
      <c r="AX222" s="12" t="s">
        <v>19</v>
      </c>
      <c r="AY222" s="155" t="s">
        <v>171</v>
      </c>
    </row>
    <row r="223" spans="2:65" s="1" customFormat="1" ht="24.2" customHeight="1" x14ac:dyDescent="0.2">
      <c r="B223" s="32"/>
      <c r="C223" s="137" t="s">
        <v>406</v>
      </c>
      <c r="D223" s="137" t="s">
        <v>174</v>
      </c>
      <c r="E223" s="138" t="s">
        <v>1023</v>
      </c>
      <c r="F223" s="139" t="s">
        <v>1024</v>
      </c>
      <c r="G223" s="140" t="s">
        <v>202</v>
      </c>
      <c r="H223" s="141">
        <v>2</v>
      </c>
      <c r="I223" s="142"/>
      <c r="J223" s="143">
        <f>ROUND(I223*H223,1)</f>
        <v>0</v>
      </c>
      <c r="K223" s="139" t="s">
        <v>178</v>
      </c>
      <c r="L223" s="32"/>
      <c r="M223" s="144" t="s">
        <v>1</v>
      </c>
      <c r="N223" s="145" t="s">
        <v>40</v>
      </c>
      <c r="P223" s="146">
        <f>O223*H223</f>
        <v>0</v>
      </c>
      <c r="Q223" s="146">
        <v>6.7998190000000003E-3</v>
      </c>
      <c r="R223" s="146">
        <f>Q223*H223</f>
        <v>1.3599638000000001E-2</v>
      </c>
      <c r="S223" s="146">
        <v>0</v>
      </c>
      <c r="T223" s="147">
        <f>S223*H223</f>
        <v>0</v>
      </c>
      <c r="AR223" s="148" t="s">
        <v>271</v>
      </c>
      <c r="AT223" s="148" t="s">
        <v>174</v>
      </c>
      <c r="AU223" s="148" t="s">
        <v>82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19</v>
      </c>
      <c r="BK223" s="149">
        <f>ROUND(I223*H223,1)</f>
        <v>0</v>
      </c>
      <c r="BL223" s="17" t="s">
        <v>271</v>
      </c>
      <c r="BM223" s="148" t="s">
        <v>1025</v>
      </c>
    </row>
    <row r="224" spans="2:65" s="1" customFormat="1" ht="19.5" x14ac:dyDescent="0.2">
      <c r="B224" s="32"/>
      <c r="D224" s="150" t="s">
        <v>180</v>
      </c>
      <c r="F224" s="151" t="s">
        <v>1026</v>
      </c>
      <c r="I224" s="152"/>
      <c r="L224" s="32"/>
      <c r="M224" s="153"/>
      <c r="T224" s="56"/>
      <c r="AT224" s="17" t="s">
        <v>180</v>
      </c>
      <c r="AU224" s="17" t="s">
        <v>82</v>
      </c>
    </row>
    <row r="225" spans="2:65" s="15" customFormat="1" ht="22.5" x14ac:dyDescent="0.2">
      <c r="B225" s="191"/>
      <c r="D225" s="150" t="s">
        <v>182</v>
      </c>
      <c r="E225" s="192" t="s">
        <v>1</v>
      </c>
      <c r="F225" s="193" t="s">
        <v>1027</v>
      </c>
      <c r="H225" s="192" t="s">
        <v>1</v>
      </c>
      <c r="I225" s="194"/>
      <c r="L225" s="191"/>
      <c r="M225" s="195"/>
      <c r="T225" s="196"/>
      <c r="AT225" s="192" t="s">
        <v>182</v>
      </c>
      <c r="AU225" s="192" t="s">
        <v>82</v>
      </c>
      <c r="AV225" s="15" t="s">
        <v>19</v>
      </c>
      <c r="AW225" s="15" t="s">
        <v>31</v>
      </c>
      <c r="AX225" s="15" t="s">
        <v>75</v>
      </c>
      <c r="AY225" s="192" t="s">
        <v>171</v>
      </c>
    </row>
    <row r="226" spans="2:65" s="15" customFormat="1" x14ac:dyDescent="0.2">
      <c r="B226" s="191"/>
      <c r="D226" s="150" t="s">
        <v>182</v>
      </c>
      <c r="E226" s="192" t="s">
        <v>1</v>
      </c>
      <c r="F226" s="193" t="s">
        <v>1028</v>
      </c>
      <c r="H226" s="192" t="s">
        <v>1</v>
      </c>
      <c r="I226" s="194"/>
      <c r="L226" s="191"/>
      <c r="M226" s="195"/>
      <c r="T226" s="196"/>
      <c r="AT226" s="192" t="s">
        <v>182</v>
      </c>
      <c r="AU226" s="192" t="s">
        <v>82</v>
      </c>
      <c r="AV226" s="15" t="s">
        <v>19</v>
      </c>
      <c r="AW226" s="15" t="s">
        <v>31</v>
      </c>
      <c r="AX226" s="15" t="s">
        <v>75</v>
      </c>
      <c r="AY226" s="192" t="s">
        <v>171</v>
      </c>
    </row>
    <row r="227" spans="2:65" s="12" customFormat="1" x14ac:dyDescent="0.2">
      <c r="B227" s="154"/>
      <c r="D227" s="150" t="s">
        <v>182</v>
      </c>
      <c r="E227" s="155" t="s">
        <v>1</v>
      </c>
      <c r="F227" s="156" t="s">
        <v>82</v>
      </c>
      <c r="H227" s="157">
        <v>2</v>
      </c>
      <c r="I227" s="158"/>
      <c r="L227" s="154"/>
      <c r="M227" s="159"/>
      <c r="T227" s="160"/>
      <c r="AT227" s="155" t="s">
        <v>182</v>
      </c>
      <c r="AU227" s="155" t="s">
        <v>82</v>
      </c>
      <c r="AV227" s="12" t="s">
        <v>82</v>
      </c>
      <c r="AW227" s="12" t="s">
        <v>31</v>
      </c>
      <c r="AX227" s="12" t="s">
        <v>19</v>
      </c>
      <c r="AY227" s="155" t="s">
        <v>171</v>
      </c>
    </row>
    <row r="228" spans="2:65" s="1" customFormat="1" ht="24.2" customHeight="1" x14ac:dyDescent="0.2">
      <c r="B228" s="32"/>
      <c r="C228" s="137" t="s">
        <v>414</v>
      </c>
      <c r="D228" s="137" t="s">
        <v>174</v>
      </c>
      <c r="E228" s="138" t="s">
        <v>1029</v>
      </c>
      <c r="F228" s="139" t="s">
        <v>1030</v>
      </c>
      <c r="G228" s="140" t="s">
        <v>202</v>
      </c>
      <c r="H228" s="141">
        <v>1</v>
      </c>
      <c r="I228" s="142"/>
      <c r="J228" s="143">
        <f>ROUND(I228*H228,1)</f>
        <v>0</v>
      </c>
      <c r="K228" s="139" t="s">
        <v>178</v>
      </c>
      <c r="L228" s="32"/>
      <c r="M228" s="144" t="s">
        <v>1</v>
      </c>
      <c r="N228" s="145" t="s">
        <v>40</v>
      </c>
      <c r="P228" s="146">
        <f>O228*H228</f>
        <v>0</v>
      </c>
      <c r="Q228" s="146">
        <v>1.170853E-2</v>
      </c>
      <c r="R228" s="146">
        <f>Q228*H228</f>
        <v>1.170853E-2</v>
      </c>
      <c r="S228" s="146">
        <v>0</v>
      </c>
      <c r="T228" s="147">
        <f>S228*H228</f>
        <v>0</v>
      </c>
      <c r="AR228" s="148" t="s">
        <v>271</v>
      </c>
      <c r="AT228" s="148" t="s">
        <v>174</v>
      </c>
      <c r="AU228" s="148" t="s">
        <v>82</v>
      </c>
      <c r="AY228" s="17" t="s">
        <v>171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19</v>
      </c>
      <c r="BK228" s="149">
        <f>ROUND(I228*H228,1)</f>
        <v>0</v>
      </c>
      <c r="BL228" s="17" t="s">
        <v>271</v>
      </c>
      <c r="BM228" s="148" t="s">
        <v>1031</v>
      </c>
    </row>
    <row r="229" spans="2:65" s="1" customFormat="1" ht="19.5" x14ac:dyDescent="0.2">
      <c r="B229" s="32"/>
      <c r="D229" s="150" t="s">
        <v>180</v>
      </c>
      <c r="F229" s="151" t="s">
        <v>1032</v>
      </c>
      <c r="I229" s="152"/>
      <c r="L229" s="32"/>
      <c r="M229" s="153"/>
      <c r="T229" s="56"/>
      <c r="AT229" s="17" t="s">
        <v>180</v>
      </c>
      <c r="AU229" s="17" t="s">
        <v>82</v>
      </c>
    </row>
    <row r="230" spans="2:65" s="15" customFormat="1" ht="22.5" x14ac:dyDescent="0.2">
      <c r="B230" s="191"/>
      <c r="D230" s="150" t="s">
        <v>182</v>
      </c>
      <c r="E230" s="192" t="s">
        <v>1</v>
      </c>
      <c r="F230" s="193" t="s">
        <v>1033</v>
      </c>
      <c r="H230" s="192" t="s">
        <v>1</v>
      </c>
      <c r="I230" s="194"/>
      <c r="L230" s="191"/>
      <c r="M230" s="195"/>
      <c r="T230" s="196"/>
      <c r="AT230" s="192" t="s">
        <v>182</v>
      </c>
      <c r="AU230" s="192" t="s">
        <v>82</v>
      </c>
      <c r="AV230" s="15" t="s">
        <v>19</v>
      </c>
      <c r="AW230" s="15" t="s">
        <v>31</v>
      </c>
      <c r="AX230" s="15" t="s">
        <v>75</v>
      </c>
      <c r="AY230" s="192" t="s">
        <v>171</v>
      </c>
    </row>
    <row r="231" spans="2:65" s="12" customFormat="1" x14ac:dyDescent="0.2">
      <c r="B231" s="154"/>
      <c r="D231" s="150" t="s">
        <v>182</v>
      </c>
      <c r="E231" s="155" t="s">
        <v>1</v>
      </c>
      <c r="F231" s="156" t="s">
        <v>19</v>
      </c>
      <c r="H231" s="157">
        <v>1</v>
      </c>
      <c r="I231" s="158"/>
      <c r="L231" s="154"/>
      <c r="M231" s="159"/>
      <c r="T231" s="160"/>
      <c r="AT231" s="155" t="s">
        <v>182</v>
      </c>
      <c r="AU231" s="155" t="s">
        <v>82</v>
      </c>
      <c r="AV231" s="12" t="s">
        <v>82</v>
      </c>
      <c r="AW231" s="12" t="s">
        <v>31</v>
      </c>
      <c r="AX231" s="12" t="s">
        <v>19</v>
      </c>
      <c r="AY231" s="155" t="s">
        <v>171</v>
      </c>
    </row>
    <row r="232" spans="2:65" s="1" customFormat="1" ht="21.75" customHeight="1" x14ac:dyDescent="0.2">
      <c r="B232" s="32"/>
      <c r="C232" s="137" t="s">
        <v>598</v>
      </c>
      <c r="D232" s="137" t="s">
        <v>174</v>
      </c>
      <c r="E232" s="138" t="s">
        <v>1034</v>
      </c>
      <c r="F232" s="139" t="s">
        <v>1035</v>
      </c>
      <c r="G232" s="140" t="s">
        <v>221</v>
      </c>
      <c r="H232" s="141">
        <v>1</v>
      </c>
      <c r="I232" s="142"/>
      <c r="J232" s="143">
        <f>ROUND(I232*H232,1)</f>
        <v>0</v>
      </c>
      <c r="K232" s="139" t="s">
        <v>178</v>
      </c>
      <c r="L232" s="32"/>
      <c r="M232" s="144" t="s">
        <v>1</v>
      </c>
      <c r="N232" s="145" t="s">
        <v>40</v>
      </c>
      <c r="P232" s="146">
        <f>O232*H232</f>
        <v>0</v>
      </c>
      <c r="Q232" s="146">
        <v>1.4859999999999999E-3</v>
      </c>
      <c r="R232" s="146">
        <f>Q232*H232</f>
        <v>1.4859999999999999E-3</v>
      </c>
      <c r="S232" s="146">
        <v>0</v>
      </c>
      <c r="T232" s="147">
        <f>S232*H232</f>
        <v>0</v>
      </c>
      <c r="AR232" s="148" t="s">
        <v>271</v>
      </c>
      <c r="AT232" s="148" t="s">
        <v>174</v>
      </c>
      <c r="AU232" s="148" t="s">
        <v>82</v>
      </c>
      <c r="AY232" s="17" t="s">
        <v>171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19</v>
      </c>
      <c r="BK232" s="149">
        <f>ROUND(I232*H232,1)</f>
        <v>0</v>
      </c>
      <c r="BL232" s="17" t="s">
        <v>271</v>
      </c>
      <c r="BM232" s="148" t="s">
        <v>1036</v>
      </c>
    </row>
    <row r="233" spans="2:65" s="1" customFormat="1" ht="19.5" x14ac:dyDescent="0.2">
      <c r="B233" s="32"/>
      <c r="D233" s="150" t="s">
        <v>180</v>
      </c>
      <c r="F233" s="151" t="s">
        <v>1037</v>
      </c>
      <c r="I233" s="152"/>
      <c r="L233" s="32"/>
      <c r="M233" s="153"/>
      <c r="T233" s="56"/>
      <c r="AT233" s="17" t="s">
        <v>180</v>
      </c>
      <c r="AU233" s="17" t="s">
        <v>82</v>
      </c>
    </row>
    <row r="234" spans="2:65" s="1" customFormat="1" ht="16.5" customHeight="1" x14ac:dyDescent="0.2">
      <c r="B234" s="32"/>
      <c r="C234" s="137" t="s">
        <v>603</v>
      </c>
      <c r="D234" s="137" t="s">
        <v>174</v>
      </c>
      <c r="E234" s="138" t="s">
        <v>1038</v>
      </c>
      <c r="F234" s="139" t="s">
        <v>1039</v>
      </c>
      <c r="G234" s="140" t="s">
        <v>202</v>
      </c>
      <c r="H234" s="141">
        <v>1.5</v>
      </c>
      <c r="I234" s="142"/>
      <c r="J234" s="143">
        <f>ROUND(I234*H234,1)</f>
        <v>0</v>
      </c>
      <c r="K234" s="139" t="s">
        <v>178</v>
      </c>
      <c r="L234" s="32"/>
      <c r="M234" s="144" t="s">
        <v>1</v>
      </c>
      <c r="N234" s="145" t="s">
        <v>40</v>
      </c>
      <c r="P234" s="146">
        <f>O234*H234</f>
        <v>0</v>
      </c>
      <c r="Q234" s="146">
        <v>4.6804200000000002E-3</v>
      </c>
      <c r="R234" s="146">
        <f>Q234*H234</f>
        <v>7.0206299999999999E-3</v>
      </c>
      <c r="S234" s="146">
        <v>0</v>
      </c>
      <c r="T234" s="147">
        <f>S234*H234</f>
        <v>0</v>
      </c>
      <c r="AR234" s="148" t="s">
        <v>271</v>
      </c>
      <c r="AT234" s="148" t="s">
        <v>174</v>
      </c>
      <c r="AU234" s="148" t="s">
        <v>82</v>
      </c>
      <c r="AY234" s="17" t="s">
        <v>171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19</v>
      </c>
      <c r="BK234" s="149">
        <f>ROUND(I234*H234,1)</f>
        <v>0</v>
      </c>
      <c r="BL234" s="17" t="s">
        <v>271</v>
      </c>
      <c r="BM234" s="148" t="s">
        <v>1040</v>
      </c>
    </row>
    <row r="235" spans="2:65" s="1" customFormat="1" ht="19.5" x14ac:dyDescent="0.2">
      <c r="B235" s="32"/>
      <c r="D235" s="150" t="s">
        <v>180</v>
      </c>
      <c r="F235" s="151" t="s">
        <v>1041</v>
      </c>
      <c r="I235" s="152"/>
      <c r="L235" s="32"/>
      <c r="M235" s="153"/>
      <c r="T235" s="56"/>
      <c r="AT235" s="17" t="s">
        <v>180</v>
      </c>
      <c r="AU235" s="17" t="s">
        <v>82</v>
      </c>
    </row>
    <row r="236" spans="2:65" s="1" customFormat="1" ht="16.5" customHeight="1" x14ac:dyDescent="0.2">
      <c r="B236" s="32"/>
      <c r="C236" s="137" t="s">
        <v>609</v>
      </c>
      <c r="D236" s="137" t="s">
        <v>174</v>
      </c>
      <c r="E236" s="138" t="s">
        <v>1042</v>
      </c>
      <c r="F236" s="139" t="s">
        <v>1043</v>
      </c>
      <c r="G236" s="140" t="s">
        <v>202</v>
      </c>
      <c r="H236" s="141">
        <v>0.5</v>
      </c>
      <c r="I236" s="142"/>
      <c r="J236" s="143">
        <f>ROUND(I236*H236,1)</f>
        <v>0</v>
      </c>
      <c r="K236" s="139" t="s">
        <v>178</v>
      </c>
      <c r="L236" s="32"/>
      <c r="M236" s="144" t="s">
        <v>1</v>
      </c>
      <c r="N236" s="145" t="s">
        <v>40</v>
      </c>
      <c r="P236" s="146">
        <f>O236*H236</f>
        <v>0</v>
      </c>
      <c r="Q236" s="146">
        <v>6.5322000000000002E-3</v>
      </c>
      <c r="R236" s="146">
        <f>Q236*H236</f>
        <v>3.2661000000000001E-3</v>
      </c>
      <c r="S236" s="146">
        <v>0</v>
      </c>
      <c r="T236" s="147">
        <f>S236*H236</f>
        <v>0</v>
      </c>
      <c r="AR236" s="148" t="s">
        <v>271</v>
      </c>
      <c r="AT236" s="148" t="s">
        <v>174</v>
      </c>
      <c r="AU236" s="148" t="s">
        <v>82</v>
      </c>
      <c r="AY236" s="17" t="s">
        <v>171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19</v>
      </c>
      <c r="BK236" s="149">
        <f>ROUND(I236*H236,1)</f>
        <v>0</v>
      </c>
      <c r="BL236" s="17" t="s">
        <v>271</v>
      </c>
      <c r="BM236" s="148" t="s">
        <v>1044</v>
      </c>
    </row>
    <row r="237" spans="2:65" s="1" customFormat="1" ht="19.5" x14ac:dyDescent="0.2">
      <c r="B237" s="32"/>
      <c r="D237" s="150" t="s">
        <v>180</v>
      </c>
      <c r="F237" s="151" t="s">
        <v>1045</v>
      </c>
      <c r="I237" s="152"/>
      <c r="L237" s="32"/>
      <c r="M237" s="153"/>
      <c r="T237" s="56"/>
      <c r="AT237" s="17" t="s">
        <v>180</v>
      </c>
      <c r="AU237" s="17" t="s">
        <v>82</v>
      </c>
    </row>
    <row r="238" spans="2:65" s="1" customFormat="1" ht="24.2" customHeight="1" x14ac:dyDescent="0.2">
      <c r="B238" s="32"/>
      <c r="C238" s="137" t="s">
        <v>614</v>
      </c>
      <c r="D238" s="137" t="s">
        <v>174</v>
      </c>
      <c r="E238" s="138" t="s">
        <v>1046</v>
      </c>
      <c r="F238" s="139" t="s">
        <v>1047</v>
      </c>
      <c r="G238" s="140" t="s">
        <v>221</v>
      </c>
      <c r="H238" s="141">
        <v>1</v>
      </c>
      <c r="I238" s="142"/>
      <c r="J238" s="143">
        <f>ROUND(I238*H238,1)</f>
        <v>0</v>
      </c>
      <c r="K238" s="139" t="s">
        <v>178</v>
      </c>
      <c r="L238" s="32"/>
      <c r="M238" s="144" t="s">
        <v>1</v>
      </c>
      <c r="N238" s="145" t="s">
        <v>40</v>
      </c>
      <c r="P238" s="146">
        <f>O238*H238</f>
        <v>0</v>
      </c>
      <c r="Q238" s="146">
        <v>3.8000000000000002E-4</v>
      </c>
      <c r="R238" s="146">
        <f>Q238*H238</f>
        <v>3.8000000000000002E-4</v>
      </c>
      <c r="S238" s="146">
        <v>0</v>
      </c>
      <c r="T238" s="147">
        <f>S238*H238</f>
        <v>0</v>
      </c>
      <c r="AR238" s="148" t="s">
        <v>271</v>
      </c>
      <c r="AT238" s="148" t="s">
        <v>174</v>
      </c>
      <c r="AU238" s="148" t="s">
        <v>82</v>
      </c>
      <c r="AY238" s="17" t="s">
        <v>171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19</v>
      </c>
      <c r="BK238" s="149">
        <f>ROUND(I238*H238,1)</f>
        <v>0</v>
      </c>
      <c r="BL238" s="17" t="s">
        <v>271</v>
      </c>
      <c r="BM238" s="148" t="s">
        <v>1048</v>
      </c>
    </row>
    <row r="239" spans="2:65" s="1" customFormat="1" ht="19.5" x14ac:dyDescent="0.2">
      <c r="B239" s="32"/>
      <c r="D239" s="150" t="s">
        <v>180</v>
      </c>
      <c r="F239" s="151" t="s">
        <v>1049</v>
      </c>
      <c r="I239" s="152"/>
      <c r="L239" s="32"/>
      <c r="M239" s="153"/>
      <c r="T239" s="56"/>
      <c r="AT239" s="17" t="s">
        <v>180</v>
      </c>
      <c r="AU239" s="17" t="s">
        <v>82</v>
      </c>
    </row>
    <row r="240" spans="2:65" s="1" customFormat="1" ht="24.2" customHeight="1" x14ac:dyDescent="0.2">
      <c r="B240" s="32"/>
      <c r="C240" s="137" t="s">
        <v>621</v>
      </c>
      <c r="D240" s="137" t="s">
        <v>174</v>
      </c>
      <c r="E240" s="138" t="s">
        <v>1050</v>
      </c>
      <c r="F240" s="139" t="s">
        <v>1051</v>
      </c>
      <c r="G240" s="140" t="s">
        <v>221</v>
      </c>
      <c r="H240" s="141">
        <v>1</v>
      </c>
      <c r="I240" s="142"/>
      <c r="J240" s="143">
        <f>ROUND(I240*H240,1)</f>
        <v>0</v>
      </c>
      <c r="K240" s="139" t="s">
        <v>178</v>
      </c>
      <c r="L240" s="32"/>
      <c r="M240" s="144" t="s">
        <v>1</v>
      </c>
      <c r="N240" s="145" t="s">
        <v>40</v>
      </c>
      <c r="P240" s="146">
        <f>O240*H240</f>
        <v>0</v>
      </c>
      <c r="Q240" s="146">
        <v>2.0799999999999998E-3</v>
      </c>
      <c r="R240" s="146">
        <f>Q240*H240</f>
        <v>2.0799999999999998E-3</v>
      </c>
      <c r="S240" s="146">
        <v>0</v>
      </c>
      <c r="T240" s="147">
        <f>S240*H240</f>
        <v>0</v>
      </c>
      <c r="AR240" s="148" t="s">
        <v>271</v>
      </c>
      <c r="AT240" s="148" t="s">
        <v>174</v>
      </c>
      <c r="AU240" s="148" t="s">
        <v>82</v>
      </c>
      <c r="AY240" s="17" t="s">
        <v>171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19</v>
      </c>
      <c r="BK240" s="149">
        <f>ROUND(I240*H240,1)</f>
        <v>0</v>
      </c>
      <c r="BL240" s="17" t="s">
        <v>271</v>
      </c>
      <c r="BM240" s="148" t="s">
        <v>1052</v>
      </c>
    </row>
    <row r="241" spans="2:65" s="1" customFormat="1" ht="19.5" x14ac:dyDescent="0.2">
      <c r="B241" s="32"/>
      <c r="D241" s="150" t="s">
        <v>180</v>
      </c>
      <c r="F241" s="151" t="s">
        <v>1053</v>
      </c>
      <c r="I241" s="152"/>
      <c r="L241" s="32"/>
      <c r="M241" s="153"/>
      <c r="T241" s="56"/>
      <c r="AT241" s="17" t="s">
        <v>180</v>
      </c>
      <c r="AU241" s="17" t="s">
        <v>82</v>
      </c>
    </row>
    <row r="242" spans="2:65" s="1" customFormat="1" ht="16.5" customHeight="1" x14ac:dyDescent="0.2">
      <c r="B242" s="32"/>
      <c r="C242" s="137" t="s">
        <v>632</v>
      </c>
      <c r="D242" s="137" t="s">
        <v>174</v>
      </c>
      <c r="E242" s="138" t="s">
        <v>1054</v>
      </c>
      <c r="F242" s="139" t="s">
        <v>1055</v>
      </c>
      <c r="G242" s="140" t="s">
        <v>221</v>
      </c>
      <c r="H242" s="141">
        <v>2</v>
      </c>
      <c r="I242" s="142"/>
      <c r="J242" s="143">
        <f>ROUND(I242*H242,1)</f>
        <v>0</v>
      </c>
      <c r="K242" s="139" t="s">
        <v>2873</v>
      </c>
      <c r="L242" s="32"/>
      <c r="M242" s="144" t="s">
        <v>1</v>
      </c>
      <c r="N242" s="145" t="s">
        <v>40</v>
      </c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AR242" s="148" t="s">
        <v>271</v>
      </c>
      <c r="AT242" s="148" t="s">
        <v>174</v>
      </c>
      <c r="AU242" s="148" t="s">
        <v>82</v>
      </c>
      <c r="AY242" s="17" t="s">
        <v>171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7" t="s">
        <v>19</v>
      </c>
      <c r="BK242" s="149">
        <f>ROUND(I242*H242,1)</f>
        <v>0</v>
      </c>
      <c r="BL242" s="17" t="s">
        <v>271</v>
      </c>
      <c r="BM242" s="148" t="s">
        <v>1056</v>
      </c>
    </row>
    <row r="243" spans="2:65" s="1" customFormat="1" x14ac:dyDescent="0.2">
      <c r="B243" s="32"/>
      <c r="D243" s="150" t="s">
        <v>180</v>
      </c>
      <c r="F243" s="151" t="s">
        <v>1055</v>
      </c>
      <c r="I243" s="152"/>
      <c r="L243" s="32"/>
      <c r="M243" s="153"/>
      <c r="T243" s="56"/>
      <c r="AT243" s="17" t="s">
        <v>180</v>
      </c>
      <c r="AU243" s="17" t="s">
        <v>82</v>
      </c>
    </row>
    <row r="244" spans="2:65" s="1" customFormat="1" ht="16.5" customHeight="1" x14ac:dyDescent="0.2">
      <c r="B244" s="32"/>
      <c r="C244" s="137" t="s">
        <v>639</v>
      </c>
      <c r="D244" s="137" t="s">
        <v>174</v>
      </c>
      <c r="E244" s="138" t="s">
        <v>1057</v>
      </c>
      <c r="F244" s="139" t="s">
        <v>1058</v>
      </c>
      <c r="G244" s="140" t="s">
        <v>221</v>
      </c>
      <c r="H244" s="141">
        <v>1</v>
      </c>
      <c r="I244" s="142"/>
      <c r="J244" s="143">
        <f>ROUND(I244*H244,1)</f>
        <v>0</v>
      </c>
      <c r="K244" s="139" t="s">
        <v>2873</v>
      </c>
      <c r="L244" s="32"/>
      <c r="M244" s="144" t="s">
        <v>1</v>
      </c>
      <c r="N244" s="145" t="s">
        <v>40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AR244" s="148" t="s">
        <v>271</v>
      </c>
      <c r="AT244" s="148" t="s">
        <v>174</v>
      </c>
      <c r="AU244" s="148" t="s">
        <v>82</v>
      </c>
      <c r="AY244" s="17" t="s">
        <v>171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19</v>
      </c>
      <c r="BK244" s="149">
        <f>ROUND(I244*H244,1)</f>
        <v>0</v>
      </c>
      <c r="BL244" s="17" t="s">
        <v>271</v>
      </c>
      <c r="BM244" s="148" t="s">
        <v>1059</v>
      </c>
    </row>
    <row r="245" spans="2:65" s="1" customFormat="1" x14ac:dyDescent="0.2">
      <c r="B245" s="32"/>
      <c r="D245" s="150" t="s">
        <v>180</v>
      </c>
      <c r="F245" s="151" t="s">
        <v>1058</v>
      </c>
      <c r="I245" s="152"/>
      <c r="L245" s="32"/>
      <c r="M245" s="153"/>
      <c r="T245" s="56"/>
      <c r="AT245" s="17" t="s">
        <v>180</v>
      </c>
      <c r="AU245" s="17" t="s">
        <v>82</v>
      </c>
    </row>
    <row r="246" spans="2:65" s="1" customFormat="1" ht="24.2" customHeight="1" x14ac:dyDescent="0.2">
      <c r="B246" s="32"/>
      <c r="C246" s="137" t="s">
        <v>1060</v>
      </c>
      <c r="D246" s="137" t="s">
        <v>174</v>
      </c>
      <c r="E246" s="138" t="s">
        <v>1061</v>
      </c>
      <c r="F246" s="139" t="s">
        <v>1062</v>
      </c>
      <c r="G246" s="140" t="s">
        <v>221</v>
      </c>
      <c r="H246" s="141">
        <v>1</v>
      </c>
      <c r="I246" s="142"/>
      <c r="J246" s="143">
        <f>ROUND(I246*H246,1)</f>
        <v>0</v>
      </c>
      <c r="K246" s="139" t="s">
        <v>2873</v>
      </c>
      <c r="L246" s="32"/>
      <c r="M246" s="144" t="s">
        <v>1</v>
      </c>
      <c r="N246" s="145" t="s">
        <v>40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271</v>
      </c>
      <c r="AT246" s="148" t="s">
        <v>174</v>
      </c>
      <c r="AU246" s="148" t="s">
        <v>82</v>
      </c>
      <c r="AY246" s="17" t="s">
        <v>171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19</v>
      </c>
      <c r="BK246" s="149">
        <f>ROUND(I246*H246,1)</f>
        <v>0</v>
      </c>
      <c r="BL246" s="17" t="s">
        <v>271</v>
      </c>
      <c r="BM246" s="148" t="s">
        <v>1063</v>
      </c>
    </row>
    <row r="247" spans="2:65" s="1" customFormat="1" x14ac:dyDescent="0.2">
      <c r="B247" s="32"/>
      <c r="D247" s="150" t="s">
        <v>180</v>
      </c>
      <c r="F247" s="151" t="s">
        <v>1062</v>
      </c>
      <c r="I247" s="152"/>
      <c r="L247" s="32"/>
      <c r="M247" s="153"/>
      <c r="T247" s="56"/>
      <c r="AT247" s="17" t="s">
        <v>180</v>
      </c>
      <c r="AU247" s="17" t="s">
        <v>82</v>
      </c>
    </row>
    <row r="248" spans="2:65" s="1" customFormat="1" ht="24.2" customHeight="1" x14ac:dyDescent="0.2">
      <c r="B248" s="32"/>
      <c r="C248" s="137" t="s">
        <v>1064</v>
      </c>
      <c r="D248" s="137" t="s">
        <v>174</v>
      </c>
      <c r="E248" s="138" t="s">
        <v>1065</v>
      </c>
      <c r="F248" s="139" t="s">
        <v>1066</v>
      </c>
      <c r="G248" s="140" t="s">
        <v>221</v>
      </c>
      <c r="H248" s="141">
        <v>1</v>
      </c>
      <c r="I248" s="142"/>
      <c r="J248" s="143">
        <f>ROUND(I248*H248,1)</f>
        <v>0</v>
      </c>
      <c r="K248" s="139" t="s">
        <v>2873</v>
      </c>
      <c r="L248" s="32"/>
      <c r="M248" s="144" t="s">
        <v>1</v>
      </c>
      <c r="N248" s="145" t="s">
        <v>40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271</v>
      </c>
      <c r="AT248" s="148" t="s">
        <v>174</v>
      </c>
      <c r="AU248" s="148" t="s">
        <v>82</v>
      </c>
      <c r="AY248" s="17" t="s">
        <v>171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19</v>
      </c>
      <c r="BK248" s="149">
        <f>ROUND(I248*H248,1)</f>
        <v>0</v>
      </c>
      <c r="BL248" s="17" t="s">
        <v>271</v>
      </c>
      <c r="BM248" s="148" t="s">
        <v>1067</v>
      </c>
    </row>
    <row r="249" spans="2:65" s="1" customFormat="1" ht="19.5" x14ac:dyDescent="0.2">
      <c r="B249" s="32"/>
      <c r="D249" s="150" t="s">
        <v>180</v>
      </c>
      <c r="F249" s="151" t="s">
        <v>1066</v>
      </c>
      <c r="I249" s="152"/>
      <c r="L249" s="32"/>
      <c r="M249" s="153"/>
      <c r="T249" s="56"/>
      <c r="AT249" s="17" t="s">
        <v>180</v>
      </c>
      <c r="AU249" s="17" t="s">
        <v>82</v>
      </c>
    </row>
    <row r="250" spans="2:65" s="1" customFormat="1" ht="66.75" customHeight="1" x14ac:dyDescent="0.2">
      <c r="B250" s="32"/>
      <c r="C250" s="137" t="s">
        <v>1068</v>
      </c>
      <c r="D250" s="137" t="s">
        <v>174</v>
      </c>
      <c r="E250" s="138" t="s">
        <v>1069</v>
      </c>
      <c r="F250" s="139" t="s">
        <v>1070</v>
      </c>
      <c r="G250" s="140" t="s">
        <v>221</v>
      </c>
      <c r="H250" s="141">
        <v>1</v>
      </c>
      <c r="I250" s="142"/>
      <c r="J250" s="143">
        <f>ROUND(I250*H250,1)</f>
        <v>0</v>
      </c>
      <c r="K250" s="139" t="s">
        <v>2873</v>
      </c>
      <c r="L250" s="32"/>
      <c r="M250" s="144" t="s">
        <v>1</v>
      </c>
      <c r="N250" s="145" t="s">
        <v>40</v>
      </c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AR250" s="148" t="s">
        <v>271</v>
      </c>
      <c r="AT250" s="148" t="s">
        <v>174</v>
      </c>
      <c r="AU250" s="148" t="s">
        <v>82</v>
      </c>
      <c r="AY250" s="17" t="s">
        <v>171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19</v>
      </c>
      <c r="BK250" s="149">
        <f>ROUND(I250*H250,1)</f>
        <v>0</v>
      </c>
      <c r="BL250" s="17" t="s">
        <v>271</v>
      </c>
      <c r="BM250" s="148" t="s">
        <v>1071</v>
      </c>
    </row>
    <row r="251" spans="2:65" s="1" customFormat="1" ht="48.75" x14ac:dyDescent="0.2">
      <c r="B251" s="32"/>
      <c r="D251" s="150" t="s">
        <v>180</v>
      </c>
      <c r="F251" s="151" t="s">
        <v>1072</v>
      </c>
      <c r="I251" s="152"/>
      <c r="L251" s="32"/>
      <c r="M251" s="153"/>
      <c r="T251" s="56"/>
      <c r="AT251" s="17" t="s">
        <v>180</v>
      </c>
      <c r="AU251" s="17" t="s">
        <v>82</v>
      </c>
    </row>
    <row r="252" spans="2:65" s="1" customFormat="1" ht="44.25" customHeight="1" x14ac:dyDescent="0.2">
      <c r="B252" s="32"/>
      <c r="C252" s="137" t="s">
        <v>1073</v>
      </c>
      <c r="D252" s="137" t="s">
        <v>174</v>
      </c>
      <c r="E252" s="138" t="s">
        <v>1074</v>
      </c>
      <c r="F252" s="139" t="s">
        <v>1075</v>
      </c>
      <c r="G252" s="140" t="s">
        <v>221</v>
      </c>
      <c r="H252" s="141">
        <v>1</v>
      </c>
      <c r="I252" s="142"/>
      <c r="J252" s="143">
        <f>ROUND(I252*H252,1)</f>
        <v>0</v>
      </c>
      <c r="K252" s="139" t="s">
        <v>2873</v>
      </c>
      <c r="L252" s="32"/>
      <c r="M252" s="144" t="s">
        <v>1</v>
      </c>
      <c r="N252" s="145" t="s">
        <v>40</v>
      </c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AR252" s="148" t="s">
        <v>271</v>
      </c>
      <c r="AT252" s="148" t="s">
        <v>174</v>
      </c>
      <c r="AU252" s="148" t="s">
        <v>82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19</v>
      </c>
      <c r="BK252" s="149">
        <f>ROUND(I252*H252,1)</f>
        <v>0</v>
      </c>
      <c r="BL252" s="17" t="s">
        <v>271</v>
      </c>
      <c r="BM252" s="148" t="s">
        <v>1076</v>
      </c>
    </row>
    <row r="253" spans="2:65" s="1" customFormat="1" ht="29.25" x14ac:dyDescent="0.2">
      <c r="B253" s="32"/>
      <c r="D253" s="150" t="s">
        <v>180</v>
      </c>
      <c r="F253" s="151" t="s">
        <v>1075</v>
      </c>
      <c r="I253" s="152"/>
      <c r="L253" s="32"/>
      <c r="M253" s="153"/>
      <c r="T253" s="56"/>
      <c r="AT253" s="17" t="s">
        <v>180</v>
      </c>
      <c r="AU253" s="17" t="s">
        <v>82</v>
      </c>
    </row>
    <row r="254" spans="2:65" s="1" customFormat="1" ht="37.9" customHeight="1" x14ac:dyDescent="0.2">
      <c r="B254" s="32"/>
      <c r="C254" s="137" t="s">
        <v>1077</v>
      </c>
      <c r="D254" s="137" t="s">
        <v>174</v>
      </c>
      <c r="E254" s="138" t="s">
        <v>1078</v>
      </c>
      <c r="F254" s="139" t="s">
        <v>1079</v>
      </c>
      <c r="G254" s="140" t="s">
        <v>221</v>
      </c>
      <c r="H254" s="141">
        <v>1</v>
      </c>
      <c r="I254" s="142"/>
      <c r="J254" s="143">
        <f>ROUND(I254*H254,1)</f>
        <v>0</v>
      </c>
      <c r="K254" s="139" t="s">
        <v>2873</v>
      </c>
      <c r="L254" s="32"/>
      <c r="M254" s="144" t="s">
        <v>1</v>
      </c>
      <c r="N254" s="145" t="s">
        <v>40</v>
      </c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AR254" s="148" t="s">
        <v>271</v>
      </c>
      <c r="AT254" s="148" t="s">
        <v>174</v>
      </c>
      <c r="AU254" s="148" t="s">
        <v>82</v>
      </c>
      <c r="AY254" s="17" t="s">
        <v>171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19</v>
      </c>
      <c r="BK254" s="149">
        <f>ROUND(I254*H254,1)</f>
        <v>0</v>
      </c>
      <c r="BL254" s="17" t="s">
        <v>271</v>
      </c>
      <c r="BM254" s="148" t="s">
        <v>1080</v>
      </c>
    </row>
    <row r="255" spans="2:65" s="1" customFormat="1" ht="19.5" x14ac:dyDescent="0.2">
      <c r="B255" s="32"/>
      <c r="D255" s="150" t="s">
        <v>180</v>
      </c>
      <c r="F255" s="151" t="s">
        <v>1079</v>
      </c>
      <c r="I255" s="152"/>
      <c r="L255" s="32"/>
      <c r="M255" s="153"/>
      <c r="T255" s="56"/>
      <c r="AT255" s="17" t="s">
        <v>180</v>
      </c>
      <c r="AU255" s="17" t="s">
        <v>82</v>
      </c>
    </row>
    <row r="256" spans="2:65" s="1" customFormat="1" ht="37.9" customHeight="1" x14ac:dyDescent="0.2">
      <c r="B256" s="32"/>
      <c r="C256" s="137" t="s">
        <v>1081</v>
      </c>
      <c r="D256" s="137" t="s">
        <v>174</v>
      </c>
      <c r="E256" s="138" t="s">
        <v>1082</v>
      </c>
      <c r="F256" s="139" t="s">
        <v>1083</v>
      </c>
      <c r="G256" s="140" t="s">
        <v>221</v>
      </c>
      <c r="H256" s="141">
        <v>1</v>
      </c>
      <c r="I256" s="142"/>
      <c r="J256" s="143">
        <f>ROUND(I256*H256,1)</f>
        <v>0</v>
      </c>
      <c r="K256" s="139" t="s">
        <v>2873</v>
      </c>
      <c r="L256" s="32"/>
      <c r="M256" s="144" t="s">
        <v>1</v>
      </c>
      <c r="N256" s="145" t="s">
        <v>40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271</v>
      </c>
      <c r="AT256" s="148" t="s">
        <v>174</v>
      </c>
      <c r="AU256" s="148" t="s">
        <v>82</v>
      </c>
      <c r="AY256" s="17" t="s">
        <v>171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19</v>
      </c>
      <c r="BK256" s="149">
        <f>ROUND(I256*H256,1)</f>
        <v>0</v>
      </c>
      <c r="BL256" s="17" t="s">
        <v>271</v>
      </c>
      <c r="BM256" s="148" t="s">
        <v>1084</v>
      </c>
    </row>
    <row r="257" spans="2:65" s="1" customFormat="1" ht="19.5" x14ac:dyDescent="0.2">
      <c r="B257" s="32"/>
      <c r="D257" s="150" t="s">
        <v>180</v>
      </c>
      <c r="F257" s="151" t="s">
        <v>1083</v>
      </c>
      <c r="I257" s="152"/>
      <c r="L257" s="32"/>
      <c r="M257" s="153"/>
      <c r="T257" s="56"/>
      <c r="AT257" s="17" t="s">
        <v>180</v>
      </c>
      <c r="AU257" s="17" t="s">
        <v>82</v>
      </c>
    </row>
    <row r="258" spans="2:65" s="1" customFormat="1" ht="24.2" customHeight="1" x14ac:dyDescent="0.2">
      <c r="B258" s="32"/>
      <c r="C258" s="137" t="s">
        <v>1085</v>
      </c>
      <c r="D258" s="137" t="s">
        <v>174</v>
      </c>
      <c r="E258" s="138" t="s">
        <v>1086</v>
      </c>
      <c r="F258" s="139" t="s">
        <v>1087</v>
      </c>
      <c r="G258" s="140" t="s">
        <v>221</v>
      </c>
      <c r="H258" s="141">
        <v>1</v>
      </c>
      <c r="I258" s="142"/>
      <c r="J258" s="143">
        <f>ROUND(I258*H258,1)</f>
        <v>0</v>
      </c>
      <c r="K258" s="139" t="s">
        <v>2873</v>
      </c>
      <c r="L258" s="32"/>
      <c r="M258" s="144" t="s">
        <v>1</v>
      </c>
      <c r="N258" s="145" t="s">
        <v>40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48" t="s">
        <v>271</v>
      </c>
      <c r="AT258" s="148" t="s">
        <v>174</v>
      </c>
      <c r="AU258" s="148" t="s">
        <v>82</v>
      </c>
      <c r="AY258" s="17" t="s">
        <v>171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19</v>
      </c>
      <c r="BK258" s="149">
        <f>ROUND(I258*H258,1)</f>
        <v>0</v>
      </c>
      <c r="BL258" s="17" t="s">
        <v>271</v>
      </c>
      <c r="BM258" s="148" t="s">
        <v>1088</v>
      </c>
    </row>
    <row r="259" spans="2:65" s="1" customFormat="1" ht="19.5" x14ac:dyDescent="0.2">
      <c r="B259" s="32"/>
      <c r="D259" s="150" t="s">
        <v>180</v>
      </c>
      <c r="F259" s="151" t="s">
        <v>1087</v>
      </c>
      <c r="I259" s="152"/>
      <c r="L259" s="32"/>
      <c r="M259" s="153"/>
      <c r="T259" s="56"/>
      <c r="AT259" s="17" t="s">
        <v>180</v>
      </c>
      <c r="AU259" s="17" t="s">
        <v>82</v>
      </c>
    </row>
    <row r="260" spans="2:65" s="11" customFormat="1" ht="22.9" customHeight="1" x14ac:dyDescent="0.2">
      <c r="B260" s="125"/>
      <c r="D260" s="126" t="s">
        <v>74</v>
      </c>
      <c r="E260" s="135" t="s">
        <v>1089</v>
      </c>
      <c r="F260" s="135" t="s">
        <v>1090</v>
      </c>
      <c r="I260" s="128"/>
      <c r="J260" s="136">
        <f>BK260</f>
        <v>0</v>
      </c>
      <c r="L260" s="125"/>
      <c r="M260" s="130"/>
      <c r="P260" s="131">
        <f>SUM(P261:P262)</f>
        <v>0</v>
      </c>
      <c r="R260" s="131">
        <f>SUM(R261:R262)</f>
        <v>4.0000000000000002E-4</v>
      </c>
      <c r="T260" s="132">
        <f>SUM(T261:T262)</f>
        <v>0</v>
      </c>
      <c r="AR260" s="126" t="s">
        <v>82</v>
      </c>
      <c r="AT260" s="133" t="s">
        <v>74</v>
      </c>
      <c r="AU260" s="133" t="s">
        <v>19</v>
      </c>
      <c r="AY260" s="126" t="s">
        <v>171</v>
      </c>
      <c r="BK260" s="134">
        <f>SUM(BK261:BK262)</f>
        <v>0</v>
      </c>
    </row>
    <row r="261" spans="2:65" s="1" customFormat="1" ht="37.9" customHeight="1" x14ac:dyDescent="0.2">
      <c r="B261" s="32"/>
      <c r="C261" s="137" t="s">
        <v>1091</v>
      </c>
      <c r="D261" s="137" t="s">
        <v>174</v>
      </c>
      <c r="E261" s="138" t="s">
        <v>1092</v>
      </c>
      <c r="F261" s="139" t="s">
        <v>1093</v>
      </c>
      <c r="G261" s="140" t="s">
        <v>221</v>
      </c>
      <c r="H261" s="141">
        <v>2</v>
      </c>
      <c r="I261" s="142"/>
      <c r="J261" s="143">
        <f>ROUND(I261*H261,1)</f>
        <v>0</v>
      </c>
      <c r="K261" s="139" t="s">
        <v>178</v>
      </c>
      <c r="L261" s="32"/>
      <c r="M261" s="144" t="s">
        <v>1</v>
      </c>
      <c r="N261" s="145" t="s">
        <v>40</v>
      </c>
      <c r="P261" s="146">
        <f>O261*H261</f>
        <v>0</v>
      </c>
      <c r="Q261" s="146">
        <v>2.0000000000000001E-4</v>
      </c>
      <c r="R261" s="146">
        <f>Q261*H261</f>
        <v>4.0000000000000002E-4</v>
      </c>
      <c r="S261" s="146">
        <v>0</v>
      </c>
      <c r="T261" s="147">
        <f>S261*H261</f>
        <v>0</v>
      </c>
      <c r="AR261" s="148" t="s">
        <v>271</v>
      </c>
      <c r="AT261" s="148" t="s">
        <v>174</v>
      </c>
      <c r="AU261" s="148" t="s">
        <v>82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19</v>
      </c>
      <c r="BK261" s="149">
        <f>ROUND(I261*H261,1)</f>
        <v>0</v>
      </c>
      <c r="BL261" s="17" t="s">
        <v>271</v>
      </c>
      <c r="BM261" s="148" t="s">
        <v>1094</v>
      </c>
    </row>
    <row r="262" spans="2:65" s="1" customFormat="1" ht="19.5" x14ac:dyDescent="0.2">
      <c r="B262" s="32"/>
      <c r="D262" s="150" t="s">
        <v>180</v>
      </c>
      <c r="F262" s="151" t="s">
        <v>1095</v>
      </c>
      <c r="I262" s="152"/>
      <c r="L262" s="32"/>
      <c r="M262" s="153"/>
      <c r="T262" s="56"/>
      <c r="AT262" s="17" t="s">
        <v>180</v>
      </c>
      <c r="AU262" s="17" t="s">
        <v>82</v>
      </c>
    </row>
    <row r="263" spans="2:65" s="11" customFormat="1" ht="22.9" customHeight="1" x14ac:dyDescent="0.2">
      <c r="B263" s="125"/>
      <c r="D263" s="126" t="s">
        <v>74</v>
      </c>
      <c r="E263" s="135" t="s">
        <v>732</v>
      </c>
      <c r="F263" s="135" t="s">
        <v>733</v>
      </c>
      <c r="I263" s="128"/>
      <c r="J263" s="136">
        <f>BK263</f>
        <v>0</v>
      </c>
      <c r="L263" s="125"/>
      <c r="M263" s="130"/>
      <c r="P263" s="131">
        <f>SUM(P264:P269)</f>
        <v>0</v>
      </c>
      <c r="R263" s="131">
        <f>SUM(R264:R269)</f>
        <v>1.4728800000000002E-3</v>
      </c>
      <c r="T263" s="132">
        <f>SUM(T264:T269)</f>
        <v>0</v>
      </c>
      <c r="AR263" s="126" t="s">
        <v>82</v>
      </c>
      <c r="AT263" s="133" t="s">
        <v>74</v>
      </c>
      <c r="AU263" s="133" t="s">
        <v>19</v>
      </c>
      <c r="AY263" s="126" t="s">
        <v>171</v>
      </c>
      <c r="BK263" s="134">
        <f>SUM(BK264:BK269)</f>
        <v>0</v>
      </c>
    </row>
    <row r="264" spans="2:65" s="1" customFormat="1" ht="24.2" customHeight="1" x14ac:dyDescent="0.2">
      <c r="B264" s="32"/>
      <c r="C264" s="137" t="s">
        <v>1096</v>
      </c>
      <c r="D264" s="137" t="s">
        <v>174</v>
      </c>
      <c r="E264" s="138" t="s">
        <v>765</v>
      </c>
      <c r="F264" s="139" t="s">
        <v>766</v>
      </c>
      <c r="G264" s="140" t="s">
        <v>202</v>
      </c>
      <c r="H264" s="141">
        <v>12</v>
      </c>
      <c r="I264" s="142"/>
      <c r="J264" s="143">
        <f>ROUND(I264*H264,1)</f>
        <v>0</v>
      </c>
      <c r="K264" s="139" t="s">
        <v>178</v>
      </c>
      <c r="L264" s="32"/>
      <c r="M264" s="144" t="s">
        <v>1</v>
      </c>
      <c r="N264" s="145" t="s">
        <v>40</v>
      </c>
      <c r="P264" s="146">
        <f>O264*H264</f>
        <v>0</v>
      </c>
      <c r="Q264" s="146">
        <v>2.2120000000000002E-5</v>
      </c>
      <c r="R264" s="146">
        <f>Q264*H264</f>
        <v>2.6544000000000003E-4</v>
      </c>
      <c r="S264" s="146">
        <v>0</v>
      </c>
      <c r="T264" s="147">
        <f>S264*H264</f>
        <v>0</v>
      </c>
      <c r="AR264" s="148" t="s">
        <v>271</v>
      </c>
      <c r="AT264" s="148" t="s">
        <v>174</v>
      </c>
      <c r="AU264" s="148" t="s">
        <v>82</v>
      </c>
      <c r="AY264" s="17" t="s">
        <v>171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19</v>
      </c>
      <c r="BK264" s="149">
        <f>ROUND(I264*H264,1)</f>
        <v>0</v>
      </c>
      <c r="BL264" s="17" t="s">
        <v>271</v>
      </c>
      <c r="BM264" s="148" t="s">
        <v>1097</v>
      </c>
    </row>
    <row r="265" spans="2:65" s="1" customFormat="1" ht="19.5" x14ac:dyDescent="0.2">
      <c r="B265" s="32"/>
      <c r="D265" s="150" t="s">
        <v>180</v>
      </c>
      <c r="F265" s="151" t="s">
        <v>768</v>
      </c>
      <c r="I265" s="152"/>
      <c r="L265" s="32"/>
      <c r="M265" s="153"/>
      <c r="T265" s="56"/>
      <c r="AT265" s="17" t="s">
        <v>180</v>
      </c>
      <c r="AU265" s="17" t="s">
        <v>82</v>
      </c>
    </row>
    <row r="266" spans="2:65" s="1" customFormat="1" ht="24.2" customHeight="1" x14ac:dyDescent="0.2">
      <c r="B266" s="32"/>
      <c r="C266" s="137" t="s">
        <v>1098</v>
      </c>
      <c r="D266" s="137" t="s">
        <v>174</v>
      </c>
      <c r="E266" s="138" t="s">
        <v>1099</v>
      </c>
      <c r="F266" s="139" t="s">
        <v>1100</v>
      </c>
      <c r="G266" s="140" t="s">
        <v>202</v>
      </c>
      <c r="H266" s="141">
        <v>12</v>
      </c>
      <c r="I266" s="142"/>
      <c r="J266" s="143">
        <f>ROUND(I266*H266,1)</f>
        <v>0</v>
      </c>
      <c r="K266" s="139" t="s">
        <v>178</v>
      </c>
      <c r="L266" s="32"/>
      <c r="M266" s="144" t="s">
        <v>1</v>
      </c>
      <c r="N266" s="145" t="s">
        <v>40</v>
      </c>
      <c r="P266" s="146">
        <f>O266*H266</f>
        <v>0</v>
      </c>
      <c r="Q266" s="146">
        <v>4.1510000000000001E-5</v>
      </c>
      <c r="R266" s="146">
        <f>Q266*H266</f>
        <v>4.9812000000000001E-4</v>
      </c>
      <c r="S266" s="146">
        <v>0</v>
      </c>
      <c r="T266" s="147">
        <f>S266*H266</f>
        <v>0</v>
      </c>
      <c r="AR266" s="148" t="s">
        <v>271</v>
      </c>
      <c r="AT266" s="148" t="s">
        <v>174</v>
      </c>
      <c r="AU266" s="148" t="s">
        <v>82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19</v>
      </c>
      <c r="BK266" s="149">
        <f>ROUND(I266*H266,1)</f>
        <v>0</v>
      </c>
      <c r="BL266" s="17" t="s">
        <v>271</v>
      </c>
      <c r="BM266" s="148" t="s">
        <v>1101</v>
      </c>
    </row>
    <row r="267" spans="2:65" s="1" customFormat="1" ht="19.5" x14ac:dyDescent="0.2">
      <c r="B267" s="32"/>
      <c r="D267" s="150" t="s">
        <v>180</v>
      </c>
      <c r="F267" s="151" t="s">
        <v>1102</v>
      </c>
      <c r="I267" s="152"/>
      <c r="L267" s="32"/>
      <c r="M267" s="153"/>
      <c r="T267" s="56"/>
      <c r="AT267" s="17" t="s">
        <v>180</v>
      </c>
      <c r="AU267" s="17" t="s">
        <v>82</v>
      </c>
    </row>
    <row r="268" spans="2:65" s="1" customFormat="1" ht="21.75" customHeight="1" x14ac:dyDescent="0.2">
      <c r="B268" s="32"/>
      <c r="C268" s="137" t="s">
        <v>1103</v>
      </c>
      <c r="D268" s="137" t="s">
        <v>174</v>
      </c>
      <c r="E268" s="138" t="s">
        <v>1104</v>
      </c>
      <c r="F268" s="139" t="s">
        <v>1105</v>
      </c>
      <c r="G268" s="140" t="s">
        <v>202</v>
      </c>
      <c r="H268" s="141">
        <v>12</v>
      </c>
      <c r="I268" s="142"/>
      <c r="J268" s="143">
        <f>ROUND(I268*H268,1)</f>
        <v>0</v>
      </c>
      <c r="K268" s="139" t="s">
        <v>178</v>
      </c>
      <c r="L268" s="32"/>
      <c r="M268" s="144" t="s">
        <v>1</v>
      </c>
      <c r="N268" s="145" t="s">
        <v>40</v>
      </c>
      <c r="P268" s="146">
        <f>O268*H268</f>
        <v>0</v>
      </c>
      <c r="Q268" s="146">
        <v>5.9110000000000002E-5</v>
      </c>
      <c r="R268" s="146">
        <f>Q268*H268</f>
        <v>7.0932000000000005E-4</v>
      </c>
      <c r="S268" s="146">
        <v>0</v>
      </c>
      <c r="T268" s="147">
        <f>S268*H268</f>
        <v>0</v>
      </c>
      <c r="AR268" s="148" t="s">
        <v>271</v>
      </c>
      <c r="AT268" s="148" t="s">
        <v>174</v>
      </c>
      <c r="AU268" s="148" t="s">
        <v>82</v>
      </c>
      <c r="AY268" s="17" t="s">
        <v>171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19</v>
      </c>
      <c r="BK268" s="149">
        <f>ROUND(I268*H268,1)</f>
        <v>0</v>
      </c>
      <c r="BL268" s="17" t="s">
        <v>271</v>
      </c>
      <c r="BM268" s="148" t="s">
        <v>1106</v>
      </c>
    </row>
    <row r="269" spans="2:65" s="1" customFormat="1" ht="19.5" x14ac:dyDescent="0.2">
      <c r="B269" s="32"/>
      <c r="D269" s="150" t="s">
        <v>180</v>
      </c>
      <c r="F269" s="151" t="s">
        <v>1107</v>
      </c>
      <c r="I269" s="152"/>
      <c r="L269" s="32"/>
      <c r="M269" s="185"/>
      <c r="N269" s="186"/>
      <c r="O269" s="186"/>
      <c r="P269" s="186"/>
      <c r="Q269" s="186"/>
      <c r="R269" s="186"/>
      <c r="S269" s="186"/>
      <c r="T269" s="187"/>
      <c r="AT269" s="17" t="s">
        <v>180</v>
      </c>
      <c r="AU269" s="17" t="s">
        <v>82</v>
      </c>
    </row>
    <row r="270" spans="2:65" s="1" customFormat="1" ht="6.95" customHeight="1" x14ac:dyDescent="0.2">
      <c r="B270" s="44"/>
      <c r="C270" s="45"/>
      <c r="D270" s="45"/>
      <c r="E270" s="45"/>
      <c r="F270" s="45"/>
      <c r="G270" s="45"/>
      <c r="H270" s="45"/>
      <c r="I270" s="45"/>
      <c r="J270" s="45"/>
      <c r="K270" s="45"/>
      <c r="L270" s="32"/>
    </row>
  </sheetData>
  <sheetProtection algorithmName="SHA-512" hashValue="PzEiscZIWbjKuk/ZLm1EhMjEPIfS0fJzzHTPbM+kj67IegpVlDim2uWs2NbzQIGMnb521YktkHNqjKKoMxzOSA==" saltValue="cjAV9z3QBA6A3XlXKtS1Eg==" spinCount="100000" sheet="1" objects="1" scenarios="1" formatColumns="0" formatRows="0" autoFilter="0"/>
  <autoFilter ref="C130:K269" xr:uid="{00000000-0009-0000-0000-000005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10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103</v>
      </c>
      <c r="AZ2" s="93" t="s">
        <v>1108</v>
      </c>
      <c r="BA2" s="93" t="s">
        <v>1109</v>
      </c>
      <c r="BB2" s="93" t="s">
        <v>1</v>
      </c>
      <c r="BC2" s="93" t="s">
        <v>1110</v>
      </c>
      <c r="BD2" s="93" t="s">
        <v>82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93" t="s">
        <v>419</v>
      </c>
      <c r="BA3" s="93" t="s">
        <v>420</v>
      </c>
      <c r="BB3" s="93" t="s">
        <v>1</v>
      </c>
      <c r="BC3" s="93" t="s">
        <v>1111</v>
      </c>
      <c r="BD3" s="93" t="s">
        <v>82</v>
      </c>
    </row>
    <row r="4" spans="2:5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56" ht="6.95" customHeight="1" x14ac:dyDescent="0.2">
      <c r="B5" s="20"/>
      <c r="L5" s="20"/>
    </row>
    <row r="6" spans="2:56" ht="12" customHeight="1" x14ac:dyDescent="0.2">
      <c r="B6" s="20"/>
      <c r="D6" s="27" t="s">
        <v>16</v>
      </c>
      <c r="L6" s="20"/>
    </row>
    <row r="7" spans="2:5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56" ht="12" customHeight="1" x14ac:dyDescent="0.2">
      <c r="B8" s="20"/>
      <c r="D8" s="27" t="s">
        <v>139</v>
      </c>
      <c r="L8" s="20"/>
    </row>
    <row r="9" spans="2:56" s="1" customFormat="1" ht="16.5" customHeight="1" x14ac:dyDescent="0.2">
      <c r="B9" s="32"/>
      <c r="E9" s="249" t="s">
        <v>1112</v>
      </c>
      <c r="F9" s="248"/>
      <c r="G9" s="248"/>
      <c r="H9" s="248"/>
      <c r="L9" s="32"/>
    </row>
    <row r="10" spans="2:56" s="1" customFormat="1" ht="12" customHeight="1" x14ac:dyDescent="0.2">
      <c r="B10" s="32"/>
      <c r="D10" s="27" t="s">
        <v>141</v>
      </c>
      <c r="L10" s="32"/>
    </row>
    <row r="11" spans="2:56" s="1" customFormat="1" ht="16.5" customHeight="1" x14ac:dyDescent="0.2">
      <c r="B11" s="32"/>
      <c r="E11" s="221" t="s">
        <v>1113</v>
      </c>
      <c r="F11" s="248"/>
      <c r="G11" s="248"/>
      <c r="H11" s="248"/>
      <c r="L11" s="32"/>
    </row>
    <row r="12" spans="2:56" s="1" customFormat="1" x14ac:dyDescent="0.2">
      <c r="B12" s="32"/>
      <c r="L12" s="32"/>
    </row>
    <row r="13" spans="2:5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5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56" s="1" customFormat="1" ht="10.9" customHeight="1" x14ac:dyDescent="0.2">
      <c r="B15" s="32"/>
      <c r="L15" s="32"/>
    </row>
    <row r="16" spans="2:5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ROUND(J133,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ROUND((SUM(BE133:BE309)),  1)</f>
        <v>0</v>
      </c>
      <c r="I35" s="97">
        <v>0.21</v>
      </c>
      <c r="J35" s="86">
        <f>ROUND(((SUM(BE133:BE309))*I35),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ROUND((SUM(BF133:BF309)),  1)</f>
        <v>0</v>
      </c>
      <c r="I36" s="97">
        <v>0.15</v>
      </c>
      <c r="J36" s="86">
        <f>ROUND(((SUM(BF133:BF309))*I36),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ROUND((SUM(BG133:BG309)),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ROUND((SUM(BH133:BH309)),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ROUND((SUM(BI133:BI309)),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1112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a - Stavební část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J133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2:47" s="9" customFormat="1" ht="19.899999999999999" customHeight="1" x14ac:dyDescent="0.2">
      <c r="B100" s="113"/>
      <c r="D100" s="114" t="s">
        <v>1114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2:47" s="9" customFormat="1" ht="19.899999999999999" customHeight="1" x14ac:dyDescent="0.2">
      <c r="B101" s="113"/>
      <c r="D101" s="114" t="s">
        <v>149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2:47" s="9" customFormat="1" ht="19.899999999999999" customHeight="1" x14ac:dyDescent="0.2">
      <c r="B102" s="113"/>
      <c r="D102" s="114" t="s">
        <v>150</v>
      </c>
      <c r="E102" s="115"/>
      <c r="F102" s="115"/>
      <c r="G102" s="115"/>
      <c r="H102" s="115"/>
      <c r="I102" s="115"/>
      <c r="J102" s="116">
        <f>J169</f>
        <v>0</v>
      </c>
      <c r="L102" s="113"/>
    </row>
    <row r="103" spans="2:47" s="9" customFormat="1" ht="19.899999999999999" customHeight="1" x14ac:dyDescent="0.2">
      <c r="B103" s="113"/>
      <c r="D103" s="114" t="s">
        <v>151</v>
      </c>
      <c r="E103" s="115"/>
      <c r="F103" s="115"/>
      <c r="G103" s="115"/>
      <c r="H103" s="115"/>
      <c r="I103" s="115"/>
      <c r="J103" s="116">
        <f>J198</f>
        <v>0</v>
      </c>
      <c r="L103" s="113"/>
    </row>
    <row r="104" spans="2:47" s="9" customFormat="1" ht="19.899999999999999" customHeight="1" x14ac:dyDescent="0.2">
      <c r="B104" s="113"/>
      <c r="D104" s="114" t="s">
        <v>152</v>
      </c>
      <c r="E104" s="115"/>
      <c r="F104" s="115"/>
      <c r="G104" s="115"/>
      <c r="H104" s="115"/>
      <c r="I104" s="115"/>
      <c r="J104" s="116">
        <f>J208</f>
        <v>0</v>
      </c>
      <c r="L104" s="113"/>
    </row>
    <row r="105" spans="2:47" s="8" customFormat="1" ht="24.95" customHeight="1" x14ac:dyDescent="0.2">
      <c r="B105" s="109"/>
      <c r="D105" s="110" t="s">
        <v>153</v>
      </c>
      <c r="E105" s="111"/>
      <c r="F105" s="111"/>
      <c r="G105" s="111"/>
      <c r="H105" s="111"/>
      <c r="I105" s="111"/>
      <c r="J105" s="112">
        <f>J211</f>
        <v>0</v>
      </c>
      <c r="L105" s="109"/>
    </row>
    <row r="106" spans="2:47" s="9" customFormat="1" ht="19.899999999999999" customHeight="1" x14ac:dyDescent="0.2">
      <c r="B106" s="113"/>
      <c r="D106" s="114" t="s">
        <v>154</v>
      </c>
      <c r="E106" s="115"/>
      <c r="F106" s="115"/>
      <c r="G106" s="115"/>
      <c r="H106" s="115"/>
      <c r="I106" s="115"/>
      <c r="J106" s="116">
        <f>J212</f>
        <v>0</v>
      </c>
      <c r="L106" s="113"/>
    </row>
    <row r="107" spans="2:47" s="9" customFormat="1" ht="19.899999999999999" customHeight="1" x14ac:dyDescent="0.2">
      <c r="B107" s="113"/>
      <c r="D107" s="114" t="s">
        <v>1115</v>
      </c>
      <c r="E107" s="115"/>
      <c r="F107" s="115"/>
      <c r="G107" s="115"/>
      <c r="H107" s="115"/>
      <c r="I107" s="115"/>
      <c r="J107" s="116">
        <f>J231</f>
        <v>0</v>
      </c>
      <c r="L107" s="113"/>
    </row>
    <row r="108" spans="2:47" s="9" customFormat="1" ht="19.899999999999999" customHeight="1" x14ac:dyDescent="0.2">
      <c r="B108" s="113"/>
      <c r="D108" s="114" t="s">
        <v>426</v>
      </c>
      <c r="E108" s="115"/>
      <c r="F108" s="115"/>
      <c r="G108" s="115"/>
      <c r="H108" s="115"/>
      <c r="I108" s="115"/>
      <c r="J108" s="116">
        <f>J247</f>
        <v>0</v>
      </c>
      <c r="L108" s="113"/>
    </row>
    <row r="109" spans="2:47" s="9" customFormat="1" ht="19.899999999999999" customHeight="1" x14ac:dyDescent="0.2">
      <c r="B109" s="113"/>
      <c r="D109" s="114" t="s">
        <v>155</v>
      </c>
      <c r="E109" s="115"/>
      <c r="F109" s="115"/>
      <c r="G109" s="115"/>
      <c r="H109" s="115"/>
      <c r="I109" s="115"/>
      <c r="J109" s="116">
        <f>J262</f>
        <v>0</v>
      </c>
      <c r="L109" s="113"/>
    </row>
    <row r="110" spans="2:47" s="9" customFormat="1" ht="19.899999999999999" customHeight="1" x14ac:dyDescent="0.2">
      <c r="B110" s="113"/>
      <c r="D110" s="114" t="s">
        <v>430</v>
      </c>
      <c r="E110" s="115"/>
      <c r="F110" s="115"/>
      <c r="G110" s="115"/>
      <c r="H110" s="115"/>
      <c r="I110" s="115"/>
      <c r="J110" s="116">
        <f>J299</f>
        <v>0</v>
      </c>
      <c r="L110" s="113"/>
    </row>
    <row r="111" spans="2:47" s="8" customFormat="1" ht="24.95" customHeight="1" x14ac:dyDescent="0.2">
      <c r="B111" s="109"/>
      <c r="D111" s="110" t="s">
        <v>431</v>
      </c>
      <c r="E111" s="111"/>
      <c r="F111" s="111"/>
      <c r="G111" s="111"/>
      <c r="H111" s="111"/>
      <c r="I111" s="111"/>
      <c r="J111" s="112">
        <f>J306</f>
        <v>0</v>
      </c>
      <c r="L111" s="109"/>
    </row>
    <row r="112" spans="2:47" s="1" customFormat="1" ht="21.75" customHeight="1" x14ac:dyDescent="0.2">
      <c r="B112" s="32"/>
      <c r="L112" s="32"/>
    </row>
    <row r="113" spans="2:12" s="1" customFormat="1" ht="6.95" customHeight="1" x14ac:dyDescent="0.2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 x14ac:dyDescent="0.2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 x14ac:dyDescent="0.2">
      <c r="B118" s="32"/>
      <c r="C118" s="21" t="s">
        <v>156</v>
      </c>
      <c r="L118" s="32"/>
    </row>
    <row r="119" spans="2:12" s="1" customFormat="1" ht="6.95" customHeight="1" x14ac:dyDescent="0.2">
      <c r="B119" s="32"/>
      <c r="L119" s="32"/>
    </row>
    <row r="120" spans="2:12" s="1" customFormat="1" ht="12" customHeight="1" x14ac:dyDescent="0.2">
      <c r="B120" s="32"/>
      <c r="C120" s="27" t="s">
        <v>16</v>
      </c>
      <c r="L120" s="32"/>
    </row>
    <row r="121" spans="2:12" s="1" customFormat="1" ht="16.5" customHeight="1" x14ac:dyDescent="0.2">
      <c r="B121" s="32"/>
      <c r="E121" s="249" t="str">
        <f>E7</f>
        <v>Gymnázium a grafická SOŠ Přelouč - rekonstrukce střech a sanace suterénu</v>
      </c>
      <c r="F121" s="250"/>
      <c r="G121" s="250"/>
      <c r="H121" s="250"/>
      <c r="L121" s="32"/>
    </row>
    <row r="122" spans="2:12" ht="12" customHeight="1" x14ac:dyDescent="0.2">
      <c r="B122" s="20"/>
      <c r="C122" s="27" t="s">
        <v>139</v>
      </c>
      <c r="L122" s="20"/>
    </row>
    <row r="123" spans="2:12" s="1" customFormat="1" ht="16.5" customHeight="1" x14ac:dyDescent="0.2">
      <c r="B123" s="32"/>
      <c r="E123" s="249" t="s">
        <v>1112</v>
      </c>
      <c r="F123" s="248"/>
      <c r="G123" s="248"/>
      <c r="H123" s="248"/>
      <c r="L123" s="32"/>
    </row>
    <row r="124" spans="2:12" s="1" customFormat="1" ht="12" customHeight="1" x14ac:dyDescent="0.2">
      <c r="B124" s="32"/>
      <c r="C124" s="27" t="s">
        <v>141</v>
      </c>
      <c r="L124" s="32"/>
    </row>
    <row r="125" spans="2:12" s="1" customFormat="1" ht="16.5" customHeight="1" x14ac:dyDescent="0.2">
      <c r="B125" s="32"/>
      <c r="E125" s="221" t="str">
        <f>E11</f>
        <v>a - Stavební část</v>
      </c>
      <c r="F125" s="248"/>
      <c r="G125" s="248"/>
      <c r="H125" s="248"/>
      <c r="L125" s="32"/>
    </row>
    <row r="126" spans="2:12" s="1" customFormat="1" ht="6.95" customHeight="1" x14ac:dyDescent="0.2">
      <c r="B126" s="32"/>
      <c r="L126" s="32"/>
    </row>
    <row r="127" spans="2:12" s="1" customFormat="1" ht="12" customHeight="1" x14ac:dyDescent="0.2">
      <c r="B127" s="32"/>
      <c r="C127" s="27" t="s">
        <v>20</v>
      </c>
      <c r="F127" s="25" t="str">
        <f>F14</f>
        <v>Přelouč</v>
      </c>
      <c r="I127" s="27" t="s">
        <v>22</v>
      </c>
      <c r="J127" s="52" t="str">
        <f>IF(J14="","",J14)</f>
        <v/>
      </c>
      <c r="L127" s="32"/>
    </row>
    <row r="128" spans="2:12" s="1" customFormat="1" ht="6.95" customHeight="1" x14ac:dyDescent="0.2">
      <c r="B128" s="32"/>
      <c r="L128" s="32"/>
    </row>
    <row r="129" spans="2:65" s="1" customFormat="1" ht="25.7" customHeight="1" x14ac:dyDescent="0.2">
      <c r="B129" s="32"/>
      <c r="C129" s="27" t="s">
        <v>23</v>
      </c>
      <c r="F129" s="25" t="str">
        <f>E17</f>
        <v>Pardubický kraj, Komenského nám. 125, Pardubice</v>
      </c>
      <c r="I129" s="27" t="s">
        <v>29</v>
      </c>
      <c r="J129" s="30" t="str">
        <f>E23</f>
        <v>ILB prostav s.r.o., Na Kopci 316, Mikulovice</v>
      </c>
      <c r="L129" s="32"/>
    </row>
    <row r="130" spans="2:65" s="1" customFormat="1" ht="15.2" customHeight="1" x14ac:dyDescent="0.2">
      <c r="B130" s="32"/>
      <c r="C130" s="27" t="s">
        <v>27</v>
      </c>
      <c r="F130" s="25" t="str">
        <f>IF(E20="","",E20)</f>
        <v>Vyplň údaj</v>
      </c>
      <c r="I130" s="27" t="s">
        <v>32</v>
      </c>
      <c r="J130" s="30" t="str">
        <f>E26</f>
        <v>ing. V. Švehla</v>
      </c>
      <c r="L130" s="32"/>
    </row>
    <row r="131" spans="2:65" s="1" customFormat="1" ht="10.35" customHeight="1" x14ac:dyDescent="0.2">
      <c r="B131" s="32"/>
      <c r="L131" s="32"/>
    </row>
    <row r="132" spans="2:65" s="10" customFormat="1" ht="29.25" customHeight="1" x14ac:dyDescent="0.2">
      <c r="B132" s="117"/>
      <c r="C132" s="118" t="s">
        <v>157</v>
      </c>
      <c r="D132" s="119" t="s">
        <v>60</v>
      </c>
      <c r="E132" s="119" t="s">
        <v>56</v>
      </c>
      <c r="F132" s="119" t="s">
        <v>57</v>
      </c>
      <c r="G132" s="119" t="s">
        <v>158</v>
      </c>
      <c r="H132" s="119" t="s">
        <v>159</v>
      </c>
      <c r="I132" s="119" t="s">
        <v>160</v>
      </c>
      <c r="J132" s="119" t="s">
        <v>145</v>
      </c>
      <c r="K132" s="120" t="s">
        <v>161</v>
      </c>
      <c r="L132" s="117"/>
      <c r="M132" s="59" t="s">
        <v>1</v>
      </c>
      <c r="N132" s="60" t="s">
        <v>39</v>
      </c>
      <c r="O132" s="60" t="s">
        <v>162</v>
      </c>
      <c r="P132" s="60" t="s">
        <v>163</v>
      </c>
      <c r="Q132" s="60" t="s">
        <v>164</v>
      </c>
      <c r="R132" s="60" t="s">
        <v>165</v>
      </c>
      <c r="S132" s="60" t="s">
        <v>166</v>
      </c>
      <c r="T132" s="61" t="s">
        <v>167</v>
      </c>
    </row>
    <row r="133" spans="2:65" s="1" customFormat="1" ht="22.9" customHeight="1" x14ac:dyDescent="0.25">
      <c r="B133" s="32"/>
      <c r="C133" s="64" t="s">
        <v>168</v>
      </c>
      <c r="J133" s="121">
        <f>BK133</f>
        <v>0</v>
      </c>
      <c r="L133" s="32"/>
      <c r="M133" s="62"/>
      <c r="N133" s="53"/>
      <c r="O133" s="53"/>
      <c r="P133" s="122">
        <f>P134+P211+P306</f>
        <v>0</v>
      </c>
      <c r="Q133" s="53"/>
      <c r="R133" s="122">
        <f>R134+R211+R306</f>
        <v>9.3056810602700004</v>
      </c>
      <c r="S133" s="53"/>
      <c r="T133" s="123">
        <f>T134+T211+T306</f>
        <v>7.4604477999999999</v>
      </c>
      <c r="AT133" s="17" t="s">
        <v>74</v>
      </c>
      <c r="AU133" s="17" t="s">
        <v>147</v>
      </c>
      <c r="BK133" s="124">
        <f>BK134+BK211+BK306</f>
        <v>0</v>
      </c>
    </row>
    <row r="134" spans="2:65" s="11" customFormat="1" ht="25.9" customHeight="1" x14ac:dyDescent="0.2">
      <c r="B134" s="125"/>
      <c r="D134" s="126" t="s">
        <v>74</v>
      </c>
      <c r="E134" s="127" t="s">
        <v>169</v>
      </c>
      <c r="F134" s="127" t="s">
        <v>170</v>
      </c>
      <c r="I134" s="128"/>
      <c r="J134" s="129">
        <f>BK134</f>
        <v>0</v>
      </c>
      <c r="L134" s="125"/>
      <c r="M134" s="130"/>
      <c r="P134" s="131">
        <f>P135+P148+P169+P198+P208</f>
        <v>0</v>
      </c>
      <c r="R134" s="131">
        <f>R135+R148+R169+R198+R208</f>
        <v>6.9238962450000008</v>
      </c>
      <c r="T134" s="132">
        <f>T135+T148+T169+T198+T208</f>
        <v>7.1486498000000003</v>
      </c>
      <c r="AR134" s="126" t="s">
        <v>19</v>
      </c>
      <c r="AT134" s="133" t="s">
        <v>74</v>
      </c>
      <c r="AU134" s="133" t="s">
        <v>75</v>
      </c>
      <c r="AY134" s="126" t="s">
        <v>171</v>
      </c>
      <c r="BK134" s="134">
        <f>BK135+BK148+BK169+BK198+BK208</f>
        <v>0</v>
      </c>
    </row>
    <row r="135" spans="2:65" s="11" customFormat="1" ht="22.9" customHeight="1" x14ac:dyDescent="0.2">
      <c r="B135" s="125"/>
      <c r="D135" s="126" t="s">
        <v>74</v>
      </c>
      <c r="E135" s="135" t="s">
        <v>107</v>
      </c>
      <c r="F135" s="135" t="s">
        <v>1116</v>
      </c>
      <c r="I135" s="128"/>
      <c r="J135" s="136">
        <f>BK135</f>
        <v>0</v>
      </c>
      <c r="L135" s="125"/>
      <c r="M135" s="130"/>
      <c r="P135" s="131">
        <f>SUM(P136:P147)</f>
        <v>0</v>
      </c>
      <c r="R135" s="131">
        <f>SUM(R136:R147)</f>
        <v>0.76100999999999996</v>
      </c>
      <c r="T135" s="132">
        <f>SUM(T136:T147)</f>
        <v>0</v>
      </c>
      <c r="AR135" s="126" t="s">
        <v>19</v>
      </c>
      <c r="AT135" s="133" t="s">
        <v>74</v>
      </c>
      <c r="AU135" s="133" t="s">
        <v>19</v>
      </c>
      <c r="AY135" s="126" t="s">
        <v>171</v>
      </c>
      <c r="BK135" s="134">
        <f>SUM(BK136:BK147)</f>
        <v>0</v>
      </c>
    </row>
    <row r="136" spans="2:65" s="1" customFormat="1" ht="33" customHeight="1" x14ac:dyDescent="0.2">
      <c r="B136" s="32"/>
      <c r="C136" s="137" t="s">
        <v>19</v>
      </c>
      <c r="D136" s="137" t="s">
        <v>174</v>
      </c>
      <c r="E136" s="138" t="s">
        <v>1117</v>
      </c>
      <c r="F136" s="139" t="s">
        <v>1118</v>
      </c>
      <c r="G136" s="140" t="s">
        <v>221</v>
      </c>
      <c r="H136" s="141">
        <v>1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4.8430000000000001E-2</v>
      </c>
      <c r="R136" s="146">
        <f>Q136*H136</f>
        <v>4.8430000000000001E-2</v>
      </c>
      <c r="S136" s="146">
        <v>0</v>
      </c>
      <c r="T136" s="147">
        <f>S136*H136</f>
        <v>0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1119</v>
      </c>
    </row>
    <row r="137" spans="2:65" s="1" customFormat="1" ht="19.5" x14ac:dyDescent="0.2">
      <c r="B137" s="32"/>
      <c r="D137" s="150" t="s">
        <v>180</v>
      </c>
      <c r="F137" s="151" t="s">
        <v>1120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" customFormat="1" ht="37.9" customHeight="1" x14ac:dyDescent="0.2">
      <c r="B138" s="32"/>
      <c r="C138" s="137" t="s">
        <v>82</v>
      </c>
      <c r="D138" s="137" t="s">
        <v>174</v>
      </c>
      <c r="E138" s="138" t="s">
        <v>1121</v>
      </c>
      <c r="F138" s="139" t="s">
        <v>1122</v>
      </c>
      <c r="G138" s="140" t="s">
        <v>221</v>
      </c>
      <c r="H138" s="141">
        <v>1</v>
      </c>
      <c r="I138" s="142"/>
      <c r="J138" s="143">
        <f>ROUND(I138*H138,1)</f>
        <v>0</v>
      </c>
      <c r="K138" s="139" t="s">
        <v>178</v>
      </c>
      <c r="L138" s="32"/>
      <c r="M138" s="144" t="s">
        <v>1</v>
      </c>
      <c r="N138" s="145" t="s">
        <v>40</v>
      </c>
      <c r="P138" s="146">
        <f>O138*H138</f>
        <v>0</v>
      </c>
      <c r="Q138" s="146">
        <v>7.3669999999999999E-2</v>
      </c>
      <c r="R138" s="146">
        <f>Q138*H138</f>
        <v>7.3669999999999999E-2</v>
      </c>
      <c r="S138" s="146">
        <v>0</v>
      </c>
      <c r="T138" s="147">
        <f>S138*H138</f>
        <v>0</v>
      </c>
      <c r="AR138" s="148" t="s">
        <v>111</v>
      </c>
      <c r="AT138" s="148" t="s">
        <v>174</v>
      </c>
      <c r="AU138" s="148" t="s">
        <v>82</v>
      </c>
      <c r="AY138" s="17" t="s">
        <v>171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19</v>
      </c>
      <c r="BK138" s="149">
        <f>ROUND(I138*H138,1)</f>
        <v>0</v>
      </c>
      <c r="BL138" s="17" t="s">
        <v>111</v>
      </c>
      <c r="BM138" s="148" t="s">
        <v>1123</v>
      </c>
    </row>
    <row r="139" spans="2:65" s="1" customFormat="1" ht="19.5" x14ac:dyDescent="0.2">
      <c r="B139" s="32"/>
      <c r="D139" s="150" t="s">
        <v>180</v>
      </c>
      <c r="F139" s="151" t="s">
        <v>1124</v>
      </c>
      <c r="I139" s="152"/>
      <c r="L139" s="32"/>
      <c r="M139" s="153"/>
      <c r="T139" s="56"/>
      <c r="AT139" s="17" t="s">
        <v>180</v>
      </c>
      <c r="AU139" s="17" t="s">
        <v>82</v>
      </c>
    </row>
    <row r="140" spans="2:65" s="1" customFormat="1" ht="37.9" customHeight="1" x14ac:dyDescent="0.2">
      <c r="B140" s="32"/>
      <c r="C140" s="137" t="s">
        <v>107</v>
      </c>
      <c r="D140" s="137" t="s">
        <v>174</v>
      </c>
      <c r="E140" s="138" t="s">
        <v>1125</v>
      </c>
      <c r="F140" s="139" t="s">
        <v>1126</v>
      </c>
      <c r="G140" s="140" t="s">
        <v>221</v>
      </c>
      <c r="H140" s="141">
        <v>1</v>
      </c>
      <c r="I140" s="142"/>
      <c r="J140" s="143">
        <f>ROUND(I140*H140,1)</f>
        <v>0</v>
      </c>
      <c r="K140" s="139" t="s">
        <v>178</v>
      </c>
      <c r="L140" s="32"/>
      <c r="M140" s="144" t="s">
        <v>1</v>
      </c>
      <c r="N140" s="145" t="s">
        <v>40</v>
      </c>
      <c r="P140" s="146">
        <f>O140*H140</f>
        <v>0</v>
      </c>
      <c r="Q140" s="146">
        <v>9.6860000000000002E-2</v>
      </c>
      <c r="R140" s="146">
        <f>Q140*H140</f>
        <v>9.6860000000000002E-2</v>
      </c>
      <c r="S140" s="146">
        <v>0</v>
      </c>
      <c r="T140" s="147">
        <f>S140*H140</f>
        <v>0</v>
      </c>
      <c r="AR140" s="148" t="s">
        <v>111</v>
      </c>
      <c r="AT140" s="148" t="s">
        <v>174</v>
      </c>
      <c r="AU140" s="148" t="s">
        <v>82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19</v>
      </c>
      <c r="BK140" s="149">
        <f>ROUND(I140*H140,1)</f>
        <v>0</v>
      </c>
      <c r="BL140" s="17" t="s">
        <v>111</v>
      </c>
      <c r="BM140" s="148" t="s">
        <v>1127</v>
      </c>
    </row>
    <row r="141" spans="2:65" s="1" customFormat="1" ht="19.5" x14ac:dyDescent="0.2">
      <c r="B141" s="32"/>
      <c r="D141" s="150" t="s">
        <v>180</v>
      </c>
      <c r="F141" s="151" t="s">
        <v>1128</v>
      </c>
      <c r="I141" s="152"/>
      <c r="L141" s="32"/>
      <c r="M141" s="153"/>
      <c r="T141" s="56"/>
      <c r="AT141" s="17" t="s">
        <v>180</v>
      </c>
      <c r="AU141" s="17" t="s">
        <v>82</v>
      </c>
    </row>
    <row r="142" spans="2:65" s="1" customFormat="1" ht="33" customHeight="1" x14ac:dyDescent="0.2">
      <c r="B142" s="32"/>
      <c r="C142" s="137" t="s">
        <v>111</v>
      </c>
      <c r="D142" s="137" t="s">
        <v>174</v>
      </c>
      <c r="E142" s="138" t="s">
        <v>1129</v>
      </c>
      <c r="F142" s="139" t="s">
        <v>1130</v>
      </c>
      <c r="G142" s="140" t="s">
        <v>221</v>
      </c>
      <c r="H142" s="141">
        <v>1</v>
      </c>
      <c r="I142" s="142"/>
      <c r="J142" s="143">
        <f>ROUND(I142*H142,1)</f>
        <v>0</v>
      </c>
      <c r="K142" s="139" t="s">
        <v>178</v>
      </c>
      <c r="L142" s="32"/>
      <c r="M142" s="144" t="s">
        <v>1</v>
      </c>
      <c r="N142" s="145" t="s">
        <v>40</v>
      </c>
      <c r="P142" s="146">
        <f>O142*H142</f>
        <v>0</v>
      </c>
      <c r="Q142" s="146">
        <v>0.12021</v>
      </c>
      <c r="R142" s="146">
        <f>Q142*H142</f>
        <v>0.12021</v>
      </c>
      <c r="S142" s="146">
        <v>0</v>
      </c>
      <c r="T142" s="147">
        <f>S142*H142</f>
        <v>0</v>
      </c>
      <c r="AR142" s="148" t="s">
        <v>111</v>
      </c>
      <c r="AT142" s="148" t="s">
        <v>174</v>
      </c>
      <c r="AU142" s="148" t="s">
        <v>82</v>
      </c>
      <c r="AY142" s="17" t="s">
        <v>171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19</v>
      </c>
      <c r="BK142" s="149">
        <f>ROUND(I142*H142,1)</f>
        <v>0</v>
      </c>
      <c r="BL142" s="17" t="s">
        <v>111</v>
      </c>
      <c r="BM142" s="148" t="s">
        <v>1131</v>
      </c>
    </row>
    <row r="143" spans="2:65" s="1" customFormat="1" ht="19.5" x14ac:dyDescent="0.2">
      <c r="B143" s="32"/>
      <c r="D143" s="150" t="s">
        <v>180</v>
      </c>
      <c r="F143" s="151" t="s">
        <v>1132</v>
      </c>
      <c r="I143" s="152"/>
      <c r="L143" s="32"/>
      <c r="M143" s="153"/>
      <c r="T143" s="56"/>
      <c r="AT143" s="17" t="s">
        <v>180</v>
      </c>
      <c r="AU143" s="17" t="s">
        <v>82</v>
      </c>
    </row>
    <row r="144" spans="2:65" s="1" customFormat="1" ht="37.9" customHeight="1" x14ac:dyDescent="0.2">
      <c r="B144" s="32"/>
      <c r="C144" s="137" t="s">
        <v>114</v>
      </c>
      <c r="D144" s="137" t="s">
        <v>174</v>
      </c>
      <c r="E144" s="138" t="s">
        <v>1133</v>
      </c>
      <c r="F144" s="139" t="s">
        <v>1134</v>
      </c>
      <c r="G144" s="140" t="s">
        <v>221</v>
      </c>
      <c r="H144" s="141">
        <v>1</v>
      </c>
      <c r="I144" s="142"/>
      <c r="J144" s="143">
        <f>ROUND(I144*H144,1)</f>
        <v>0</v>
      </c>
      <c r="K144" s="139" t="s">
        <v>178</v>
      </c>
      <c r="L144" s="32"/>
      <c r="M144" s="144" t="s">
        <v>1</v>
      </c>
      <c r="N144" s="145" t="s">
        <v>40</v>
      </c>
      <c r="P144" s="146">
        <f>O144*H144</f>
        <v>0</v>
      </c>
      <c r="Q144" s="146">
        <v>0.18142</v>
      </c>
      <c r="R144" s="146">
        <f>Q144*H144</f>
        <v>0.18142</v>
      </c>
      <c r="S144" s="146">
        <v>0</v>
      </c>
      <c r="T144" s="147">
        <f>S144*H144</f>
        <v>0</v>
      </c>
      <c r="AR144" s="148" t="s">
        <v>111</v>
      </c>
      <c r="AT144" s="148" t="s">
        <v>174</v>
      </c>
      <c r="AU144" s="148" t="s">
        <v>82</v>
      </c>
      <c r="AY144" s="17" t="s">
        <v>171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19</v>
      </c>
      <c r="BK144" s="149">
        <f>ROUND(I144*H144,1)</f>
        <v>0</v>
      </c>
      <c r="BL144" s="17" t="s">
        <v>111</v>
      </c>
      <c r="BM144" s="148" t="s">
        <v>1135</v>
      </c>
    </row>
    <row r="145" spans="2:65" s="1" customFormat="1" ht="19.5" x14ac:dyDescent="0.2">
      <c r="B145" s="32"/>
      <c r="D145" s="150" t="s">
        <v>180</v>
      </c>
      <c r="F145" s="151" t="s">
        <v>1136</v>
      </c>
      <c r="I145" s="152"/>
      <c r="L145" s="32"/>
      <c r="M145" s="153"/>
      <c r="T145" s="56"/>
      <c r="AT145" s="17" t="s">
        <v>180</v>
      </c>
      <c r="AU145" s="17" t="s">
        <v>82</v>
      </c>
    </row>
    <row r="146" spans="2:65" s="1" customFormat="1" ht="37.9" customHeight="1" x14ac:dyDescent="0.2">
      <c r="B146" s="32"/>
      <c r="C146" s="137" t="s">
        <v>172</v>
      </c>
      <c r="D146" s="137" t="s">
        <v>174</v>
      </c>
      <c r="E146" s="138" t="s">
        <v>1137</v>
      </c>
      <c r="F146" s="139" t="s">
        <v>1138</v>
      </c>
      <c r="G146" s="140" t="s">
        <v>221</v>
      </c>
      <c r="H146" s="141">
        <v>1</v>
      </c>
      <c r="I146" s="142"/>
      <c r="J146" s="143">
        <f>ROUND(I146*H146,1)</f>
        <v>0</v>
      </c>
      <c r="K146" s="139" t="s">
        <v>178</v>
      </c>
      <c r="L146" s="32"/>
      <c r="M146" s="144" t="s">
        <v>1</v>
      </c>
      <c r="N146" s="145" t="s">
        <v>40</v>
      </c>
      <c r="P146" s="146">
        <f>O146*H146</f>
        <v>0</v>
      </c>
      <c r="Q146" s="146">
        <v>0.24041999999999999</v>
      </c>
      <c r="R146" s="146">
        <f>Q146*H146</f>
        <v>0.24041999999999999</v>
      </c>
      <c r="S146" s="146">
        <v>0</v>
      </c>
      <c r="T146" s="147">
        <f>S146*H146</f>
        <v>0</v>
      </c>
      <c r="AR146" s="148" t="s">
        <v>111</v>
      </c>
      <c r="AT146" s="148" t="s">
        <v>174</v>
      </c>
      <c r="AU146" s="148" t="s">
        <v>82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19</v>
      </c>
      <c r="BK146" s="149">
        <f>ROUND(I146*H146,1)</f>
        <v>0</v>
      </c>
      <c r="BL146" s="17" t="s">
        <v>111</v>
      </c>
      <c r="BM146" s="148" t="s">
        <v>1139</v>
      </c>
    </row>
    <row r="147" spans="2:65" s="1" customFormat="1" ht="19.5" x14ac:dyDescent="0.2">
      <c r="B147" s="32"/>
      <c r="D147" s="150" t="s">
        <v>180</v>
      </c>
      <c r="F147" s="151" t="s">
        <v>1140</v>
      </c>
      <c r="I147" s="152"/>
      <c r="L147" s="32"/>
      <c r="M147" s="153"/>
      <c r="T147" s="56"/>
      <c r="AT147" s="17" t="s">
        <v>180</v>
      </c>
      <c r="AU147" s="17" t="s">
        <v>82</v>
      </c>
    </row>
    <row r="148" spans="2:65" s="11" customFormat="1" ht="22.9" customHeight="1" x14ac:dyDescent="0.2">
      <c r="B148" s="125"/>
      <c r="D148" s="126" t="s">
        <v>74</v>
      </c>
      <c r="E148" s="135" t="s">
        <v>172</v>
      </c>
      <c r="F148" s="135" t="s">
        <v>173</v>
      </c>
      <c r="I148" s="128"/>
      <c r="J148" s="136">
        <f>BK148</f>
        <v>0</v>
      </c>
      <c r="L148" s="125"/>
      <c r="M148" s="130"/>
      <c r="P148" s="131">
        <f>SUM(P149:P168)</f>
        <v>0</v>
      </c>
      <c r="R148" s="131">
        <f>SUM(R149:R168)</f>
        <v>6.1565897800000009</v>
      </c>
      <c r="T148" s="132">
        <f>SUM(T149:T168)</f>
        <v>3.5979799999999999E-2</v>
      </c>
      <c r="AR148" s="126" t="s">
        <v>19</v>
      </c>
      <c r="AT148" s="133" t="s">
        <v>74</v>
      </c>
      <c r="AU148" s="133" t="s">
        <v>19</v>
      </c>
      <c r="AY148" s="126" t="s">
        <v>171</v>
      </c>
      <c r="BK148" s="134">
        <f>SUM(BK149:BK168)</f>
        <v>0</v>
      </c>
    </row>
    <row r="149" spans="2:65" s="1" customFormat="1" ht="24.2" customHeight="1" x14ac:dyDescent="0.2">
      <c r="B149" s="32"/>
      <c r="C149" s="137" t="s">
        <v>214</v>
      </c>
      <c r="D149" s="137" t="s">
        <v>174</v>
      </c>
      <c r="E149" s="138" t="s">
        <v>432</v>
      </c>
      <c r="F149" s="139" t="s">
        <v>433</v>
      </c>
      <c r="G149" s="140" t="s">
        <v>177</v>
      </c>
      <c r="H149" s="141">
        <v>134.14500000000001</v>
      </c>
      <c r="I149" s="142"/>
      <c r="J149" s="143">
        <f>ROUND(I149*H149,1)</f>
        <v>0</v>
      </c>
      <c r="K149" s="139" t="s">
        <v>178</v>
      </c>
      <c r="L149" s="32"/>
      <c r="M149" s="144" t="s">
        <v>1</v>
      </c>
      <c r="N149" s="145" t="s">
        <v>40</v>
      </c>
      <c r="P149" s="146">
        <f>O149*H149</f>
        <v>0</v>
      </c>
      <c r="Q149" s="146">
        <v>8.0000000000000002E-3</v>
      </c>
      <c r="R149" s="146">
        <f>Q149*H149</f>
        <v>1.0731600000000001</v>
      </c>
      <c r="S149" s="146">
        <v>0</v>
      </c>
      <c r="T149" s="147">
        <f>S149*H149</f>
        <v>0</v>
      </c>
      <c r="AR149" s="148" t="s">
        <v>111</v>
      </c>
      <c r="AT149" s="148" t="s">
        <v>174</v>
      </c>
      <c r="AU149" s="148" t="s">
        <v>82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19</v>
      </c>
      <c r="BK149" s="149">
        <f>ROUND(I149*H149,1)</f>
        <v>0</v>
      </c>
      <c r="BL149" s="17" t="s">
        <v>111</v>
      </c>
      <c r="BM149" s="148" t="s">
        <v>1141</v>
      </c>
    </row>
    <row r="150" spans="2:65" s="1" customFormat="1" ht="19.5" x14ac:dyDescent="0.2">
      <c r="B150" s="32"/>
      <c r="D150" s="150" t="s">
        <v>180</v>
      </c>
      <c r="F150" s="151" t="s">
        <v>435</v>
      </c>
      <c r="I150" s="152"/>
      <c r="L150" s="32"/>
      <c r="M150" s="153"/>
      <c r="T150" s="56"/>
      <c r="AT150" s="17" t="s">
        <v>180</v>
      </c>
      <c r="AU150" s="17" t="s">
        <v>82</v>
      </c>
    </row>
    <row r="151" spans="2:65" s="12" customFormat="1" ht="22.5" x14ac:dyDescent="0.2">
      <c r="B151" s="154"/>
      <c r="D151" s="150" t="s">
        <v>182</v>
      </c>
      <c r="E151" s="155" t="s">
        <v>1</v>
      </c>
      <c r="F151" s="156" t="s">
        <v>1142</v>
      </c>
      <c r="H151" s="157">
        <v>134.14500000000001</v>
      </c>
      <c r="I151" s="158"/>
      <c r="L151" s="154"/>
      <c r="M151" s="159"/>
      <c r="T151" s="160"/>
      <c r="AT151" s="155" t="s">
        <v>182</v>
      </c>
      <c r="AU151" s="155" t="s">
        <v>82</v>
      </c>
      <c r="AV151" s="12" t="s">
        <v>82</v>
      </c>
      <c r="AW151" s="12" t="s">
        <v>31</v>
      </c>
      <c r="AX151" s="12" t="s">
        <v>75</v>
      </c>
      <c r="AY151" s="155" t="s">
        <v>171</v>
      </c>
    </row>
    <row r="152" spans="2:65" s="13" customFormat="1" x14ac:dyDescent="0.2">
      <c r="B152" s="161"/>
      <c r="D152" s="150" t="s">
        <v>182</v>
      </c>
      <c r="E152" s="162" t="s">
        <v>419</v>
      </c>
      <c r="F152" s="163" t="s">
        <v>183</v>
      </c>
      <c r="H152" s="164">
        <v>134.14500000000001</v>
      </c>
      <c r="I152" s="165"/>
      <c r="L152" s="161"/>
      <c r="M152" s="166"/>
      <c r="T152" s="167"/>
      <c r="AT152" s="162" t="s">
        <v>182</v>
      </c>
      <c r="AU152" s="162" t="s">
        <v>82</v>
      </c>
      <c r="AV152" s="13" t="s">
        <v>107</v>
      </c>
      <c r="AW152" s="13" t="s">
        <v>31</v>
      </c>
      <c r="AX152" s="13" t="s">
        <v>19</v>
      </c>
      <c r="AY152" s="162" t="s">
        <v>171</v>
      </c>
    </row>
    <row r="153" spans="2:65" s="1" customFormat="1" ht="24.2" customHeight="1" x14ac:dyDescent="0.2">
      <c r="B153" s="32"/>
      <c r="C153" s="137" t="s">
        <v>196</v>
      </c>
      <c r="D153" s="137" t="s">
        <v>174</v>
      </c>
      <c r="E153" s="138" t="s">
        <v>442</v>
      </c>
      <c r="F153" s="139" t="s">
        <v>443</v>
      </c>
      <c r="G153" s="140" t="s">
        <v>177</v>
      </c>
      <c r="H153" s="141">
        <v>134.14500000000001</v>
      </c>
      <c r="I153" s="142"/>
      <c r="J153" s="143">
        <f>ROUND(I153*H153,1)</f>
        <v>0</v>
      </c>
      <c r="K153" s="139" t="s">
        <v>178</v>
      </c>
      <c r="L153" s="32"/>
      <c r="M153" s="144" t="s">
        <v>1</v>
      </c>
      <c r="N153" s="145" t="s">
        <v>40</v>
      </c>
      <c r="P153" s="146">
        <f>O153*H153</f>
        <v>0</v>
      </c>
      <c r="Q153" s="146">
        <v>1.2E-2</v>
      </c>
      <c r="R153" s="146">
        <f>Q153*H153</f>
        <v>1.6097400000000002</v>
      </c>
      <c r="S153" s="146">
        <v>0</v>
      </c>
      <c r="T153" s="147">
        <f>S153*H153</f>
        <v>0</v>
      </c>
      <c r="AR153" s="148" t="s">
        <v>111</v>
      </c>
      <c r="AT153" s="148" t="s">
        <v>174</v>
      </c>
      <c r="AU153" s="148" t="s">
        <v>82</v>
      </c>
      <c r="AY153" s="17" t="s">
        <v>171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19</v>
      </c>
      <c r="BK153" s="149">
        <f>ROUND(I153*H153,1)</f>
        <v>0</v>
      </c>
      <c r="BL153" s="17" t="s">
        <v>111</v>
      </c>
      <c r="BM153" s="148" t="s">
        <v>1143</v>
      </c>
    </row>
    <row r="154" spans="2:65" s="1" customFormat="1" ht="19.5" x14ac:dyDescent="0.2">
      <c r="B154" s="32"/>
      <c r="D154" s="150" t="s">
        <v>180</v>
      </c>
      <c r="F154" s="151" t="s">
        <v>445</v>
      </c>
      <c r="I154" s="152"/>
      <c r="L154" s="32"/>
      <c r="M154" s="153"/>
      <c r="T154" s="56"/>
      <c r="AT154" s="17" t="s">
        <v>180</v>
      </c>
      <c r="AU154" s="17" t="s">
        <v>82</v>
      </c>
    </row>
    <row r="155" spans="2:65" s="12" customFormat="1" x14ac:dyDescent="0.2">
      <c r="B155" s="154"/>
      <c r="D155" s="150" t="s">
        <v>182</v>
      </c>
      <c r="E155" s="155" t="s">
        <v>1</v>
      </c>
      <c r="F155" s="156" t="s">
        <v>419</v>
      </c>
      <c r="H155" s="157">
        <v>134.14500000000001</v>
      </c>
      <c r="I155" s="158"/>
      <c r="L155" s="154"/>
      <c r="M155" s="159"/>
      <c r="T155" s="160"/>
      <c r="AT155" s="155" t="s">
        <v>182</v>
      </c>
      <c r="AU155" s="155" t="s">
        <v>82</v>
      </c>
      <c r="AV155" s="12" t="s">
        <v>82</v>
      </c>
      <c r="AW155" s="12" t="s">
        <v>31</v>
      </c>
      <c r="AX155" s="12" t="s">
        <v>19</v>
      </c>
      <c r="AY155" s="155" t="s">
        <v>171</v>
      </c>
    </row>
    <row r="156" spans="2:65" s="1" customFormat="1" ht="21.75" customHeight="1" x14ac:dyDescent="0.2">
      <c r="B156" s="32"/>
      <c r="C156" s="137" t="s">
        <v>226</v>
      </c>
      <c r="D156" s="137" t="s">
        <v>174</v>
      </c>
      <c r="E156" s="138" t="s">
        <v>446</v>
      </c>
      <c r="F156" s="139" t="s">
        <v>447</v>
      </c>
      <c r="G156" s="140" t="s">
        <v>177</v>
      </c>
      <c r="H156" s="141">
        <v>134.14500000000001</v>
      </c>
      <c r="I156" s="142"/>
      <c r="J156" s="143">
        <f>ROUND(I156*H156,1)</f>
        <v>0</v>
      </c>
      <c r="K156" s="139" t="s">
        <v>178</v>
      </c>
      <c r="L156" s="32"/>
      <c r="M156" s="144" t="s">
        <v>1</v>
      </c>
      <c r="N156" s="145" t="s">
        <v>40</v>
      </c>
      <c r="P156" s="146">
        <f>O156*H156</f>
        <v>0</v>
      </c>
      <c r="Q156" s="146">
        <v>1.6199999999999999E-2</v>
      </c>
      <c r="R156" s="146">
        <f>Q156*H156</f>
        <v>2.173149</v>
      </c>
      <c r="S156" s="146">
        <v>0</v>
      </c>
      <c r="T156" s="147">
        <f>S156*H156</f>
        <v>0</v>
      </c>
      <c r="AR156" s="148" t="s">
        <v>111</v>
      </c>
      <c r="AT156" s="148" t="s">
        <v>174</v>
      </c>
      <c r="AU156" s="148" t="s">
        <v>82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19</v>
      </c>
      <c r="BK156" s="149">
        <f>ROUND(I156*H156,1)</f>
        <v>0</v>
      </c>
      <c r="BL156" s="17" t="s">
        <v>111</v>
      </c>
      <c r="BM156" s="148" t="s">
        <v>1144</v>
      </c>
    </row>
    <row r="157" spans="2:65" s="1" customFormat="1" ht="19.5" x14ac:dyDescent="0.2">
      <c r="B157" s="32"/>
      <c r="D157" s="150" t="s">
        <v>180</v>
      </c>
      <c r="F157" s="151" t="s">
        <v>449</v>
      </c>
      <c r="I157" s="152"/>
      <c r="L157" s="32"/>
      <c r="M157" s="153"/>
      <c r="T157" s="56"/>
      <c r="AT157" s="17" t="s">
        <v>180</v>
      </c>
      <c r="AU157" s="17" t="s">
        <v>82</v>
      </c>
    </row>
    <row r="158" spans="2:65" s="12" customFormat="1" x14ac:dyDescent="0.2">
      <c r="B158" s="154"/>
      <c r="D158" s="150" t="s">
        <v>182</v>
      </c>
      <c r="E158" s="155" t="s">
        <v>1</v>
      </c>
      <c r="F158" s="156" t="s">
        <v>419</v>
      </c>
      <c r="H158" s="157">
        <v>134.14500000000001</v>
      </c>
      <c r="I158" s="158"/>
      <c r="L158" s="154"/>
      <c r="M158" s="159"/>
      <c r="T158" s="160"/>
      <c r="AT158" s="155" t="s">
        <v>182</v>
      </c>
      <c r="AU158" s="155" t="s">
        <v>82</v>
      </c>
      <c r="AV158" s="12" t="s">
        <v>82</v>
      </c>
      <c r="AW158" s="12" t="s">
        <v>31</v>
      </c>
      <c r="AX158" s="12" t="s">
        <v>19</v>
      </c>
      <c r="AY158" s="155" t="s">
        <v>171</v>
      </c>
    </row>
    <row r="159" spans="2:65" s="1" customFormat="1" ht="33" customHeight="1" x14ac:dyDescent="0.2">
      <c r="B159" s="32"/>
      <c r="C159" s="137" t="s">
        <v>231</v>
      </c>
      <c r="D159" s="137" t="s">
        <v>174</v>
      </c>
      <c r="E159" s="138" t="s">
        <v>450</v>
      </c>
      <c r="F159" s="139" t="s">
        <v>451</v>
      </c>
      <c r="G159" s="140" t="s">
        <v>177</v>
      </c>
      <c r="H159" s="141">
        <v>134.14500000000001</v>
      </c>
      <c r="I159" s="142"/>
      <c r="J159" s="143">
        <f>ROUND(I159*H159,1)</f>
        <v>0</v>
      </c>
      <c r="K159" s="139" t="s">
        <v>178</v>
      </c>
      <c r="L159" s="32"/>
      <c r="M159" s="144" t="s">
        <v>1</v>
      </c>
      <c r="N159" s="145" t="s">
        <v>40</v>
      </c>
      <c r="P159" s="146">
        <f>O159*H159</f>
        <v>0</v>
      </c>
      <c r="Q159" s="146">
        <v>5.4000000000000003E-3</v>
      </c>
      <c r="R159" s="146">
        <f>Q159*H159</f>
        <v>0.72438300000000011</v>
      </c>
      <c r="S159" s="146">
        <v>0</v>
      </c>
      <c r="T159" s="147">
        <f>S159*H159</f>
        <v>0</v>
      </c>
      <c r="AR159" s="148" t="s">
        <v>111</v>
      </c>
      <c r="AT159" s="148" t="s">
        <v>174</v>
      </c>
      <c r="AU159" s="148" t="s">
        <v>82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19</v>
      </c>
      <c r="BK159" s="149">
        <f>ROUND(I159*H159,1)</f>
        <v>0</v>
      </c>
      <c r="BL159" s="17" t="s">
        <v>111</v>
      </c>
      <c r="BM159" s="148" t="s">
        <v>1145</v>
      </c>
    </row>
    <row r="160" spans="2:65" s="1" customFormat="1" ht="29.25" x14ac:dyDescent="0.2">
      <c r="B160" s="32"/>
      <c r="D160" s="150" t="s">
        <v>180</v>
      </c>
      <c r="F160" s="151" t="s">
        <v>453</v>
      </c>
      <c r="I160" s="152"/>
      <c r="L160" s="32"/>
      <c r="M160" s="153"/>
      <c r="T160" s="56"/>
      <c r="AT160" s="17" t="s">
        <v>180</v>
      </c>
      <c r="AU160" s="17" t="s">
        <v>82</v>
      </c>
    </row>
    <row r="161" spans="2:65" s="12" customFormat="1" x14ac:dyDescent="0.2">
      <c r="B161" s="154"/>
      <c r="D161" s="150" t="s">
        <v>182</v>
      </c>
      <c r="E161" s="155" t="s">
        <v>1</v>
      </c>
      <c r="F161" s="156" t="s">
        <v>419</v>
      </c>
      <c r="H161" s="157">
        <v>134.14500000000001</v>
      </c>
      <c r="I161" s="158"/>
      <c r="L161" s="154"/>
      <c r="M161" s="159"/>
      <c r="T161" s="160"/>
      <c r="AT161" s="155" t="s">
        <v>182</v>
      </c>
      <c r="AU161" s="155" t="s">
        <v>82</v>
      </c>
      <c r="AV161" s="12" t="s">
        <v>82</v>
      </c>
      <c r="AW161" s="12" t="s">
        <v>31</v>
      </c>
      <c r="AX161" s="12" t="s">
        <v>19</v>
      </c>
      <c r="AY161" s="155" t="s">
        <v>171</v>
      </c>
    </row>
    <row r="162" spans="2:65" s="1" customFormat="1" ht="24.2" customHeight="1" x14ac:dyDescent="0.2">
      <c r="B162" s="32"/>
      <c r="C162" s="137" t="s">
        <v>235</v>
      </c>
      <c r="D162" s="137" t="s">
        <v>174</v>
      </c>
      <c r="E162" s="138" t="s">
        <v>454</v>
      </c>
      <c r="F162" s="139" t="s">
        <v>455</v>
      </c>
      <c r="G162" s="140" t="s">
        <v>177</v>
      </c>
      <c r="H162" s="141">
        <v>134.14500000000001</v>
      </c>
      <c r="I162" s="142"/>
      <c r="J162" s="143">
        <f>ROUND(I162*H162,1)</f>
        <v>0</v>
      </c>
      <c r="K162" s="139" t="s">
        <v>178</v>
      </c>
      <c r="L162" s="32"/>
      <c r="M162" s="144" t="s">
        <v>1</v>
      </c>
      <c r="N162" s="145" t="s">
        <v>40</v>
      </c>
      <c r="P162" s="146">
        <f>O162*H162</f>
        <v>0</v>
      </c>
      <c r="Q162" s="146">
        <v>4.0000000000000001E-3</v>
      </c>
      <c r="R162" s="146">
        <f>Q162*H162</f>
        <v>0.53658000000000006</v>
      </c>
      <c r="S162" s="146">
        <v>0</v>
      </c>
      <c r="T162" s="147">
        <f>S162*H162</f>
        <v>0</v>
      </c>
      <c r="AR162" s="148" t="s">
        <v>111</v>
      </c>
      <c r="AT162" s="148" t="s">
        <v>174</v>
      </c>
      <c r="AU162" s="148" t="s">
        <v>82</v>
      </c>
      <c r="AY162" s="17" t="s">
        <v>171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19</v>
      </c>
      <c r="BK162" s="149">
        <f>ROUND(I162*H162,1)</f>
        <v>0</v>
      </c>
      <c r="BL162" s="17" t="s">
        <v>111</v>
      </c>
      <c r="BM162" s="148" t="s">
        <v>1146</v>
      </c>
    </row>
    <row r="163" spans="2:65" s="1" customFormat="1" ht="19.5" x14ac:dyDescent="0.2">
      <c r="B163" s="32"/>
      <c r="D163" s="150" t="s">
        <v>180</v>
      </c>
      <c r="F163" s="151" t="s">
        <v>457</v>
      </c>
      <c r="I163" s="152"/>
      <c r="L163" s="32"/>
      <c r="M163" s="153"/>
      <c r="T163" s="56"/>
      <c r="AT163" s="17" t="s">
        <v>180</v>
      </c>
      <c r="AU163" s="17" t="s">
        <v>82</v>
      </c>
    </row>
    <row r="164" spans="2:65" s="12" customFormat="1" x14ac:dyDescent="0.2">
      <c r="B164" s="154"/>
      <c r="D164" s="150" t="s">
        <v>182</v>
      </c>
      <c r="E164" s="155" t="s">
        <v>1</v>
      </c>
      <c r="F164" s="156" t="s">
        <v>419</v>
      </c>
      <c r="H164" s="157">
        <v>134.14500000000001</v>
      </c>
      <c r="I164" s="158"/>
      <c r="L164" s="154"/>
      <c r="M164" s="159"/>
      <c r="T164" s="160"/>
      <c r="AT164" s="155" t="s">
        <v>182</v>
      </c>
      <c r="AU164" s="155" t="s">
        <v>82</v>
      </c>
      <c r="AV164" s="12" t="s">
        <v>82</v>
      </c>
      <c r="AW164" s="12" t="s">
        <v>31</v>
      </c>
      <c r="AX164" s="12" t="s">
        <v>19</v>
      </c>
      <c r="AY164" s="155" t="s">
        <v>171</v>
      </c>
    </row>
    <row r="165" spans="2:65" s="1" customFormat="1" ht="24.2" customHeight="1" x14ac:dyDescent="0.2">
      <c r="B165" s="32"/>
      <c r="C165" s="137" t="s">
        <v>251</v>
      </c>
      <c r="D165" s="137" t="s">
        <v>174</v>
      </c>
      <c r="E165" s="138" t="s">
        <v>458</v>
      </c>
      <c r="F165" s="139" t="s">
        <v>459</v>
      </c>
      <c r="G165" s="140" t="s">
        <v>177</v>
      </c>
      <c r="H165" s="141">
        <v>179.899</v>
      </c>
      <c r="I165" s="142"/>
      <c r="J165" s="143">
        <f>ROUND(I165*H165,1)</f>
        <v>0</v>
      </c>
      <c r="K165" s="139" t="s">
        <v>178</v>
      </c>
      <c r="L165" s="32"/>
      <c r="M165" s="144" t="s">
        <v>1</v>
      </c>
      <c r="N165" s="145" t="s">
        <v>40</v>
      </c>
      <c r="P165" s="146">
        <f>O165*H165</f>
        <v>0</v>
      </c>
      <c r="Q165" s="146">
        <v>2.2000000000000001E-4</v>
      </c>
      <c r="R165" s="146">
        <f>Q165*H165</f>
        <v>3.957778E-2</v>
      </c>
      <c r="S165" s="146">
        <v>2.0000000000000001E-4</v>
      </c>
      <c r="T165" s="147">
        <f>S165*H165</f>
        <v>3.5979799999999999E-2</v>
      </c>
      <c r="AR165" s="148" t="s">
        <v>111</v>
      </c>
      <c r="AT165" s="148" t="s">
        <v>174</v>
      </c>
      <c r="AU165" s="148" t="s">
        <v>82</v>
      </c>
      <c r="AY165" s="17" t="s">
        <v>171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19</v>
      </c>
      <c r="BK165" s="149">
        <f>ROUND(I165*H165,1)</f>
        <v>0</v>
      </c>
      <c r="BL165" s="17" t="s">
        <v>111</v>
      </c>
      <c r="BM165" s="148" t="s">
        <v>1147</v>
      </c>
    </row>
    <row r="166" spans="2:65" s="1" customFormat="1" ht="29.25" x14ac:dyDescent="0.2">
      <c r="B166" s="32"/>
      <c r="D166" s="150" t="s">
        <v>180</v>
      </c>
      <c r="F166" s="151" t="s">
        <v>461</v>
      </c>
      <c r="I166" s="152"/>
      <c r="L166" s="32"/>
      <c r="M166" s="153"/>
      <c r="T166" s="56"/>
      <c r="AT166" s="17" t="s">
        <v>180</v>
      </c>
      <c r="AU166" s="17" t="s">
        <v>82</v>
      </c>
    </row>
    <row r="167" spans="2:65" s="12" customFormat="1" x14ac:dyDescent="0.2">
      <c r="B167" s="154"/>
      <c r="D167" s="150" t="s">
        <v>182</v>
      </c>
      <c r="E167" s="155" t="s">
        <v>1</v>
      </c>
      <c r="F167" s="156" t="s">
        <v>1148</v>
      </c>
      <c r="H167" s="157">
        <v>179.899</v>
      </c>
      <c r="I167" s="158"/>
      <c r="L167" s="154"/>
      <c r="M167" s="159"/>
      <c r="T167" s="160"/>
      <c r="AT167" s="155" t="s">
        <v>182</v>
      </c>
      <c r="AU167" s="155" t="s">
        <v>82</v>
      </c>
      <c r="AV167" s="12" t="s">
        <v>82</v>
      </c>
      <c r="AW167" s="12" t="s">
        <v>31</v>
      </c>
      <c r="AX167" s="12" t="s">
        <v>75</v>
      </c>
      <c r="AY167" s="155" t="s">
        <v>171</v>
      </c>
    </row>
    <row r="168" spans="2:65" s="13" customFormat="1" x14ac:dyDescent="0.2">
      <c r="B168" s="161"/>
      <c r="D168" s="150" t="s">
        <v>182</v>
      </c>
      <c r="E168" s="162" t="s">
        <v>1</v>
      </c>
      <c r="F168" s="163" t="s">
        <v>183</v>
      </c>
      <c r="H168" s="164">
        <v>179.899</v>
      </c>
      <c r="I168" s="165"/>
      <c r="L168" s="161"/>
      <c r="M168" s="166"/>
      <c r="T168" s="167"/>
      <c r="AT168" s="162" t="s">
        <v>182</v>
      </c>
      <c r="AU168" s="162" t="s">
        <v>82</v>
      </c>
      <c r="AV168" s="13" t="s">
        <v>107</v>
      </c>
      <c r="AW168" s="13" t="s">
        <v>31</v>
      </c>
      <c r="AX168" s="13" t="s">
        <v>19</v>
      </c>
      <c r="AY168" s="162" t="s">
        <v>171</v>
      </c>
    </row>
    <row r="169" spans="2:65" s="11" customFormat="1" ht="22.9" customHeight="1" x14ac:dyDescent="0.2">
      <c r="B169" s="125"/>
      <c r="D169" s="126" t="s">
        <v>74</v>
      </c>
      <c r="E169" s="135" t="s">
        <v>226</v>
      </c>
      <c r="F169" s="135" t="s">
        <v>313</v>
      </c>
      <c r="I169" s="128"/>
      <c r="J169" s="136">
        <f>BK169</f>
        <v>0</v>
      </c>
      <c r="L169" s="125"/>
      <c r="M169" s="130"/>
      <c r="P169" s="131">
        <f>SUM(P170:P197)</f>
        <v>0</v>
      </c>
      <c r="R169" s="131">
        <f>SUM(R170:R197)</f>
        <v>6.2964649999999994E-3</v>
      </c>
      <c r="T169" s="132">
        <f>SUM(T170:T197)</f>
        <v>7.1126700000000005</v>
      </c>
      <c r="AR169" s="126" t="s">
        <v>19</v>
      </c>
      <c r="AT169" s="133" t="s">
        <v>74</v>
      </c>
      <c r="AU169" s="133" t="s">
        <v>19</v>
      </c>
      <c r="AY169" s="126" t="s">
        <v>171</v>
      </c>
      <c r="BK169" s="134">
        <f>SUM(BK170:BK197)</f>
        <v>0</v>
      </c>
    </row>
    <row r="170" spans="2:65" s="1" customFormat="1" ht="33" customHeight="1" x14ac:dyDescent="0.2">
      <c r="B170" s="32"/>
      <c r="C170" s="137" t="s">
        <v>257</v>
      </c>
      <c r="D170" s="137" t="s">
        <v>174</v>
      </c>
      <c r="E170" s="138" t="s">
        <v>1149</v>
      </c>
      <c r="F170" s="139" t="s">
        <v>1150</v>
      </c>
      <c r="G170" s="140" t="s">
        <v>177</v>
      </c>
      <c r="H170" s="141">
        <v>143.6</v>
      </c>
      <c r="I170" s="142"/>
      <c r="J170" s="143">
        <f>ROUND(I170*H170,1)</f>
        <v>0</v>
      </c>
      <c r="K170" s="139" t="s">
        <v>178</v>
      </c>
      <c r="L170" s="32"/>
      <c r="M170" s="144" t="s">
        <v>1</v>
      </c>
      <c r="N170" s="145" t="s">
        <v>40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111</v>
      </c>
      <c r="AT170" s="148" t="s">
        <v>174</v>
      </c>
      <c r="AU170" s="148" t="s">
        <v>82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19</v>
      </c>
      <c r="BK170" s="149">
        <f>ROUND(I170*H170,1)</f>
        <v>0</v>
      </c>
      <c r="BL170" s="17" t="s">
        <v>111</v>
      </c>
      <c r="BM170" s="148" t="s">
        <v>1151</v>
      </c>
    </row>
    <row r="171" spans="2:65" s="1" customFormat="1" ht="19.5" x14ac:dyDescent="0.2">
      <c r="B171" s="32"/>
      <c r="D171" s="150" t="s">
        <v>180</v>
      </c>
      <c r="F171" s="151" t="s">
        <v>1152</v>
      </c>
      <c r="I171" s="152"/>
      <c r="L171" s="32"/>
      <c r="M171" s="153"/>
      <c r="T171" s="56"/>
      <c r="AT171" s="17" t="s">
        <v>180</v>
      </c>
      <c r="AU171" s="17" t="s">
        <v>82</v>
      </c>
    </row>
    <row r="172" spans="2:65" s="12" customFormat="1" ht="22.5" x14ac:dyDescent="0.2">
      <c r="B172" s="154"/>
      <c r="D172" s="150" t="s">
        <v>182</v>
      </c>
      <c r="E172" s="155" t="s">
        <v>1</v>
      </c>
      <c r="F172" s="156" t="s">
        <v>1153</v>
      </c>
      <c r="H172" s="157">
        <v>143.6</v>
      </c>
      <c r="I172" s="158"/>
      <c r="L172" s="154"/>
      <c r="M172" s="159"/>
      <c r="T172" s="160"/>
      <c r="AT172" s="155" t="s">
        <v>182</v>
      </c>
      <c r="AU172" s="155" t="s">
        <v>82</v>
      </c>
      <c r="AV172" s="12" t="s">
        <v>82</v>
      </c>
      <c r="AW172" s="12" t="s">
        <v>31</v>
      </c>
      <c r="AX172" s="12" t="s">
        <v>75</v>
      </c>
      <c r="AY172" s="155" t="s">
        <v>171</v>
      </c>
    </row>
    <row r="173" spans="2:65" s="13" customFormat="1" x14ac:dyDescent="0.2">
      <c r="B173" s="161"/>
      <c r="D173" s="150" t="s">
        <v>182</v>
      </c>
      <c r="E173" s="162" t="s">
        <v>1</v>
      </c>
      <c r="F173" s="163" t="s">
        <v>1154</v>
      </c>
      <c r="H173" s="164">
        <v>143.6</v>
      </c>
      <c r="I173" s="165"/>
      <c r="L173" s="161"/>
      <c r="M173" s="166"/>
      <c r="T173" s="167"/>
      <c r="AT173" s="162" t="s">
        <v>182</v>
      </c>
      <c r="AU173" s="162" t="s">
        <v>82</v>
      </c>
      <c r="AV173" s="13" t="s">
        <v>107</v>
      </c>
      <c r="AW173" s="13" t="s">
        <v>31</v>
      </c>
      <c r="AX173" s="13" t="s">
        <v>75</v>
      </c>
      <c r="AY173" s="162" t="s">
        <v>171</v>
      </c>
    </row>
    <row r="174" spans="2:65" s="14" customFormat="1" x14ac:dyDescent="0.2">
      <c r="B174" s="178"/>
      <c r="D174" s="150" t="s">
        <v>182</v>
      </c>
      <c r="E174" s="179" t="s">
        <v>1</v>
      </c>
      <c r="F174" s="180" t="s">
        <v>209</v>
      </c>
      <c r="H174" s="181">
        <v>143.6</v>
      </c>
      <c r="I174" s="182"/>
      <c r="L174" s="178"/>
      <c r="M174" s="183"/>
      <c r="T174" s="184"/>
      <c r="AT174" s="179" t="s">
        <v>182</v>
      </c>
      <c r="AU174" s="179" t="s">
        <v>82</v>
      </c>
      <c r="AV174" s="14" t="s">
        <v>111</v>
      </c>
      <c r="AW174" s="14" t="s">
        <v>31</v>
      </c>
      <c r="AX174" s="14" t="s">
        <v>19</v>
      </c>
      <c r="AY174" s="179" t="s">
        <v>171</v>
      </c>
    </row>
    <row r="175" spans="2:65" s="1" customFormat="1" ht="24.2" customHeight="1" x14ac:dyDescent="0.2">
      <c r="B175" s="32"/>
      <c r="C175" s="137" t="s">
        <v>262</v>
      </c>
      <c r="D175" s="137" t="s">
        <v>174</v>
      </c>
      <c r="E175" s="138" t="s">
        <v>463</v>
      </c>
      <c r="F175" s="139" t="s">
        <v>464</v>
      </c>
      <c r="G175" s="140" t="s">
        <v>177</v>
      </c>
      <c r="H175" s="141">
        <v>179.899</v>
      </c>
      <c r="I175" s="142"/>
      <c r="J175" s="143">
        <f>ROUND(I175*H175,1)</f>
        <v>0</v>
      </c>
      <c r="K175" s="139" t="s">
        <v>178</v>
      </c>
      <c r="L175" s="32"/>
      <c r="M175" s="144" t="s">
        <v>1</v>
      </c>
      <c r="N175" s="145" t="s">
        <v>40</v>
      </c>
      <c r="P175" s="146">
        <f>O175*H175</f>
        <v>0</v>
      </c>
      <c r="Q175" s="146">
        <v>3.4999999999999997E-5</v>
      </c>
      <c r="R175" s="146">
        <f>Q175*H175</f>
        <v>6.2964649999999994E-3</v>
      </c>
      <c r="S175" s="146">
        <v>0</v>
      </c>
      <c r="T175" s="147">
        <f>S175*H175</f>
        <v>0</v>
      </c>
      <c r="AR175" s="148" t="s">
        <v>111</v>
      </c>
      <c r="AT175" s="148" t="s">
        <v>174</v>
      </c>
      <c r="AU175" s="148" t="s">
        <v>82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19</v>
      </c>
      <c r="BK175" s="149">
        <f>ROUND(I175*H175,1)</f>
        <v>0</v>
      </c>
      <c r="BL175" s="17" t="s">
        <v>111</v>
      </c>
      <c r="BM175" s="148" t="s">
        <v>1155</v>
      </c>
    </row>
    <row r="176" spans="2:65" s="1" customFormat="1" ht="19.5" x14ac:dyDescent="0.2">
      <c r="B176" s="32"/>
      <c r="D176" s="150" t="s">
        <v>180</v>
      </c>
      <c r="F176" s="151" t="s">
        <v>466</v>
      </c>
      <c r="I176" s="152"/>
      <c r="L176" s="32"/>
      <c r="M176" s="153"/>
      <c r="T176" s="56"/>
      <c r="AT176" s="17" t="s">
        <v>180</v>
      </c>
      <c r="AU176" s="17" t="s">
        <v>82</v>
      </c>
    </row>
    <row r="177" spans="2:65" s="12" customFormat="1" x14ac:dyDescent="0.2">
      <c r="B177" s="154"/>
      <c r="D177" s="150" t="s">
        <v>182</v>
      </c>
      <c r="E177" s="155" t="s">
        <v>1</v>
      </c>
      <c r="F177" s="156" t="s">
        <v>1148</v>
      </c>
      <c r="H177" s="157">
        <v>179.899</v>
      </c>
      <c r="I177" s="158"/>
      <c r="L177" s="154"/>
      <c r="M177" s="159"/>
      <c r="T177" s="160"/>
      <c r="AT177" s="155" t="s">
        <v>182</v>
      </c>
      <c r="AU177" s="155" t="s">
        <v>82</v>
      </c>
      <c r="AV177" s="12" t="s">
        <v>82</v>
      </c>
      <c r="AW177" s="12" t="s">
        <v>31</v>
      </c>
      <c r="AX177" s="12" t="s">
        <v>75</v>
      </c>
      <c r="AY177" s="155" t="s">
        <v>171</v>
      </c>
    </row>
    <row r="178" spans="2:65" s="13" customFormat="1" x14ac:dyDescent="0.2">
      <c r="B178" s="161"/>
      <c r="D178" s="150" t="s">
        <v>182</v>
      </c>
      <c r="E178" s="162" t="s">
        <v>1</v>
      </c>
      <c r="F178" s="163" t="s">
        <v>183</v>
      </c>
      <c r="H178" s="164">
        <v>179.899</v>
      </c>
      <c r="I178" s="165"/>
      <c r="L178" s="161"/>
      <c r="M178" s="166"/>
      <c r="T178" s="167"/>
      <c r="AT178" s="162" t="s">
        <v>182</v>
      </c>
      <c r="AU178" s="162" t="s">
        <v>82</v>
      </c>
      <c r="AV178" s="13" t="s">
        <v>107</v>
      </c>
      <c r="AW178" s="13" t="s">
        <v>31</v>
      </c>
      <c r="AX178" s="13" t="s">
        <v>19</v>
      </c>
      <c r="AY178" s="162" t="s">
        <v>171</v>
      </c>
    </row>
    <row r="179" spans="2:65" s="1" customFormat="1" ht="24.2" customHeight="1" x14ac:dyDescent="0.2">
      <c r="B179" s="32"/>
      <c r="C179" s="137" t="s">
        <v>8</v>
      </c>
      <c r="D179" s="137" t="s">
        <v>174</v>
      </c>
      <c r="E179" s="138" t="s">
        <v>1156</v>
      </c>
      <c r="F179" s="139" t="s">
        <v>1157</v>
      </c>
      <c r="G179" s="140" t="s">
        <v>221</v>
      </c>
      <c r="H179" s="141">
        <v>1</v>
      </c>
      <c r="I179" s="142"/>
      <c r="J179" s="143">
        <f>ROUND(I179*H179,1)</f>
        <v>0</v>
      </c>
      <c r="K179" s="139" t="s">
        <v>178</v>
      </c>
      <c r="L179" s="32"/>
      <c r="M179" s="144" t="s">
        <v>1</v>
      </c>
      <c r="N179" s="145" t="s">
        <v>40</v>
      </c>
      <c r="P179" s="146">
        <f>O179*H179</f>
        <v>0</v>
      </c>
      <c r="Q179" s="146">
        <v>0</v>
      </c>
      <c r="R179" s="146">
        <f>Q179*H179</f>
        <v>0</v>
      </c>
      <c r="S179" s="146">
        <v>2.5000000000000001E-2</v>
      </c>
      <c r="T179" s="147">
        <f>S179*H179</f>
        <v>2.5000000000000001E-2</v>
      </c>
      <c r="AR179" s="148" t="s">
        <v>111</v>
      </c>
      <c r="AT179" s="148" t="s">
        <v>174</v>
      </c>
      <c r="AU179" s="148" t="s">
        <v>82</v>
      </c>
      <c r="AY179" s="17" t="s">
        <v>171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19</v>
      </c>
      <c r="BK179" s="149">
        <f>ROUND(I179*H179,1)</f>
        <v>0</v>
      </c>
      <c r="BL179" s="17" t="s">
        <v>111</v>
      </c>
      <c r="BM179" s="148" t="s">
        <v>1158</v>
      </c>
    </row>
    <row r="180" spans="2:65" s="1" customFormat="1" ht="29.25" x14ac:dyDescent="0.2">
      <c r="B180" s="32"/>
      <c r="D180" s="150" t="s">
        <v>180</v>
      </c>
      <c r="F180" s="151" t="s">
        <v>1159</v>
      </c>
      <c r="I180" s="152"/>
      <c r="L180" s="32"/>
      <c r="M180" s="153"/>
      <c r="T180" s="56"/>
      <c r="AT180" s="17" t="s">
        <v>180</v>
      </c>
      <c r="AU180" s="17" t="s">
        <v>82</v>
      </c>
    </row>
    <row r="181" spans="2:65" s="1" customFormat="1" ht="24.2" customHeight="1" x14ac:dyDescent="0.2">
      <c r="B181" s="32"/>
      <c r="C181" s="137" t="s">
        <v>271</v>
      </c>
      <c r="D181" s="137" t="s">
        <v>174</v>
      </c>
      <c r="E181" s="138" t="s">
        <v>1160</v>
      </c>
      <c r="F181" s="139" t="s">
        <v>1161</v>
      </c>
      <c r="G181" s="140" t="s">
        <v>221</v>
      </c>
      <c r="H181" s="141">
        <v>1</v>
      </c>
      <c r="I181" s="142"/>
      <c r="J181" s="143">
        <f>ROUND(I181*H181,1)</f>
        <v>0</v>
      </c>
      <c r="K181" s="139" t="s">
        <v>178</v>
      </c>
      <c r="L181" s="32"/>
      <c r="M181" s="144" t="s">
        <v>1</v>
      </c>
      <c r="N181" s="145" t="s">
        <v>40</v>
      </c>
      <c r="P181" s="146">
        <f>O181*H181</f>
        <v>0</v>
      </c>
      <c r="Q181" s="146">
        <v>0</v>
      </c>
      <c r="R181" s="146">
        <f>Q181*H181</f>
        <v>0</v>
      </c>
      <c r="S181" s="146">
        <v>5.3999999999999999E-2</v>
      </c>
      <c r="T181" s="147">
        <f>S181*H181</f>
        <v>5.3999999999999999E-2</v>
      </c>
      <c r="AR181" s="148" t="s">
        <v>111</v>
      </c>
      <c r="AT181" s="148" t="s">
        <v>174</v>
      </c>
      <c r="AU181" s="148" t="s">
        <v>82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19</v>
      </c>
      <c r="BK181" s="149">
        <f>ROUND(I181*H181,1)</f>
        <v>0</v>
      </c>
      <c r="BL181" s="17" t="s">
        <v>111</v>
      </c>
      <c r="BM181" s="148" t="s">
        <v>1162</v>
      </c>
    </row>
    <row r="182" spans="2:65" s="1" customFormat="1" ht="29.25" x14ac:dyDescent="0.2">
      <c r="B182" s="32"/>
      <c r="D182" s="150" t="s">
        <v>180</v>
      </c>
      <c r="F182" s="151" t="s">
        <v>1163</v>
      </c>
      <c r="I182" s="152"/>
      <c r="L182" s="32"/>
      <c r="M182" s="153"/>
      <c r="T182" s="56"/>
      <c r="AT182" s="17" t="s">
        <v>180</v>
      </c>
      <c r="AU182" s="17" t="s">
        <v>82</v>
      </c>
    </row>
    <row r="183" spans="2:65" s="1" customFormat="1" ht="24.2" customHeight="1" x14ac:dyDescent="0.2">
      <c r="B183" s="32"/>
      <c r="C183" s="137" t="s">
        <v>276</v>
      </c>
      <c r="D183" s="137" t="s">
        <v>174</v>
      </c>
      <c r="E183" s="138" t="s">
        <v>1164</v>
      </c>
      <c r="F183" s="139" t="s">
        <v>1165</v>
      </c>
      <c r="G183" s="140" t="s">
        <v>221</v>
      </c>
      <c r="H183" s="141">
        <v>1</v>
      </c>
      <c r="I183" s="142"/>
      <c r="J183" s="143">
        <f>ROUND(I183*H183,1)</f>
        <v>0</v>
      </c>
      <c r="K183" s="139" t="s">
        <v>178</v>
      </c>
      <c r="L183" s="32"/>
      <c r="M183" s="144" t="s">
        <v>1</v>
      </c>
      <c r="N183" s="145" t="s">
        <v>40</v>
      </c>
      <c r="P183" s="146">
        <f>O183*H183</f>
        <v>0</v>
      </c>
      <c r="Q183" s="146">
        <v>0</v>
      </c>
      <c r="R183" s="146">
        <f>Q183*H183</f>
        <v>0</v>
      </c>
      <c r="S183" s="146">
        <v>7.3999999999999996E-2</v>
      </c>
      <c r="T183" s="147">
        <f>S183*H183</f>
        <v>7.3999999999999996E-2</v>
      </c>
      <c r="AR183" s="148" t="s">
        <v>111</v>
      </c>
      <c r="AT183" s="148" t="s">
        <v>174</v>
      </c>
      <c r="AU183" s="148" t="s">
        <v>82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19</v>
      </c>
      <c r="BK183" s="149">
        <f>ROUND(I183*H183,1)</f>
        <v>0</v>
      </c>
      <c r="BL183" s="17" t="s">
        <v>111</v>
      </c>
      <c r="BM183" s="148" t="s">
        <v>1166</v>
      </c>
    </row>
    <row r="184" spans="2:65" s="1" customFormat="1" ht="29.25" x14ac:dyDescent="0.2">
      <c r="B184" s="32"/>
      <c r="D184" s="150" t="s">
        <v>180</v>
      </c>
      <c r="F184" s="151" t="s">
        <v>1167</v>
      </c>
      <c r="I184" s="152"/>
      <c r="L184" s="32"/>
      <c r="M184" s="153"/>
      <c r="T184" s="56"/>
      <c r="AT184" s="17" t="s">
        <v>180</v>
      </c>
      <c r="AU184" s="17" t="s">
        <v>82</v>
      </c>
    </row>
    <row r="185" spans="2:65" s="1" customFormat="1" ht="24.2" customHeight="1" x14ac:dyDescent="0.2">
      <c r="B185" s="32"/>
      <c r="C185" s="137" t="s">
        <v>284</v>
      </c>
      <c r="D185" s="137" t="s">
        <v>174</v>
      </c>
      <c r="E185" s="138" t="s">
        <v>1168</v>
      </c>
      <c r="F185" s="139" t="s">
        <v>1169</v>
      </c>
      <c r="G185" s="140" t="s">
        <v>221</v>
      </c>
      <c r="H185" s="141">
        <v>1</v>
      </c>
      <c r="I185" s="142"/>
      <c r="J185" s="143">
        <f>ROUND(I185*H185,1)</f>
        <v>0</v>
      </c>
      <c r="K185" s="139" t="s">
        <v>178</v>
      </c>
      <c r="L185" s="32"/>
      <c r="M185" s="144" t="s">
        <v>1</v>
      </c>
      <c r="N185" s="145" t="s">
        <v>40</v>
      </c>
      <c r="P185" s="146">
        <f>O185*H185</f>
        <v>0</v>
      </c>
      <c r="Q185" s="146">
        <v>0</v>
      </c>
      <c r="R185" s="146">
        <f>Q185*H185</f>
        <v>0</v>
      </c>
      <c r="S185" s="146">
        <v>9.9000000000000005E-2</v>
      </c>
      <c r="T185" s="147">
        <f>S185*H185</f>
        <v>9.9000000000000005E-2</v>
      </c>
      <c r="AR185" s="148" t="s">
        <v>111</v>
      </c>
      <c r="AT185" s="148" t="s">
        <v>174</v>
      </c>
      <c r="AU185" s="148" t="s">
        <v>82</v>
      </c>
      <c r="AY185" s="17" t="s">
        <v>171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19</v>
      </c>
      <c r="BK185" s="149">
        <f>ROUND(I185*H185,1)</f>
        <v>0</v>
      </c>
      <c r="BL185" s="17" t="s">
        <v>111</v>
      </c>
      <c r="BM185" s="148" t="s">
        <v>1170</v>
      </c>
    </row>
    <row r="186" spans="2:65" s="1" customFormat="1" ht="29.25" x14ac:dyDescent="0.2">
      <c r="B186" s="32"/>
      <c r="D186" s="150" t="s">
        <v>180</v>
      </c>
      <c r="F186" s="151" t="s">
        <v>1171</v>
      </c>
      <c r="I186" s="152"/>
      <c r="L186" s="32"/>
      <c r="M186" s="153"/>
      <c r="T186" s="56"/>
      <c r="AT186" s="17" t="s">
        <v>180</v>
      </c>
      <c r="AU186" s="17" t="s">
        <v>82</v>
      </c>
    </row>
    <row r="187" spans="2:65" s="1" customFormat="1" ht="24.2" customHeight="1" x14ac:dyDescent="0.2">
      <c r="B187" s="32"/>
      <c r="C187" s="137" t="s">
        <v>314</v>
      </c>
      <c r="D187" s="137" t="s">
        <v>174</v>
      </c>
      <c r="E187" s="138" t="s">
        <v>1172</v>
      </c>
      <c r="F187" s="139" t="s">
        <v>1173</v>
      </c>
      <c r="G187" s="140" t="s">
        <v>221</v>
      </c>
      <c r="H187" s="141">
        <v>1</v>
      </c>
      <c r="I187" s="142"/>
      <c r="J187" s="143">
        <f>ROUND(I187*H187,1)</f>
        <v>0</v>
      </c>
      <c r="K187" s="139" t="s">
        <v>178</v>
      </c>
      <c r="L187" s="32"/>
      <c r="M187" s="144" t="s">
        <v>1</v>
      </c>
      <c r="N187" s="145" t="s">
        <v>40</v>
      </c>
      <c r="P187" s="146">
        <f>O187*H187</f>
        <v>0</v>
      </c>
      <c r="Q187" s="146">
        <v>0</v>
      </c>
      <c r="R187" s="146">
        <f>Q187*H187</f>
        <v>0</v>
      </c>
      <c r="S187" s="146">
        <v>6.9000000000000006E-2</v>
      </c>
      <c r="T187" s="147">
        <f>S187*H187</f>
        <v>6.9000000000000006E-2</v>
      </c>
      <c r="AR187" s="148" t="s">
        <v>111</v>
      </c>
      <c r="AT187" s="148" t="s">
        <v>174</v>
      </c>
      <c r="AU187" s="148" t="s">
        <v>82</v>
      </c>
      <c r="AY187" s="17" t="s">
        <v>171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19</v>
      </c>
      <c r="BK187" s="149">
        <f>ROUND(I187*H187,1)</f>
        <v>0</v>
      </c>
      <c r="BL187" s="17" t="s">
        <v>111</v>
      </c>
      <c r="BM187" s="148" t="s">
        <v>1174</v>
      </c>
    </row>
    <row r="188" spans="2:65" s="1" customFormat="1" ht="29.25" x14ac:dyDescent="0.2">
      <c r="B188" s="32"/>
      <c r="D188" s="150" t="s">
        <v>180</v>
      </c>
      <c r="F188" s="151" t="s">
        <v>1175</v>
      </c>
      <c r="I188" s="152"/>
      <c r="L188" s="32"/>
      <c r="M188" s="153"/>
      <c r="T188" s="56"/>
      <c r="AT188" s="17" t="s">
        <v>180</v>
      </c>
      <c r="AU188" s="17" t="s">
        <v>82</v>
      </c>
    </row>
    <row r="189" spans="2:65" s="1" customFormat="1" ht="24.2" customHeight="1" x14ac:dyDescent="0.2">
      <c r="B189" s="32"/>
      <c r="C189" s="137" t="s">
        <v>321</v>
      </c>
      <c r="D189" s="137" t="s">
        <v>174</v>
      </c>
      <c r="E189" s="138" t="s">
        <v>1176</v>
      </c>
      <c r="F189" s="139" t="s">
        <v>1177</v>
      </c>
      <c r="G189" s="140" t="s">
        <v>221</v>
      </c>
      <c r="H189" s="141">
        <v>1</v>
      </c>
      <c r="I189" s="142"/>
      <c r="J189" s="143">
        <f>ROUND(I189*H189,1)</f>
        <v>0</v>
      </c>
      <c r="K189" s="139" t="s">
        <v>178</v>
      </c>
      <c r="L189" s="32"/>
      <c r="M189" s="144" t="s">
        <v>1</v>
      </c>
      <c r="N189" s="145" t="s">
        <v>40</v>
      </c>
      <c r="P189" s="146">
        <f>O189*H189</f>
        <v>0</v>
      </c>
      <c r="Q189" s="146">
        <v>0</v>
      </c>
      <c r="R189" s="146">
        <f>Q189*H189</f>
        <v>0</v>
      </c>
      <c r="S189" s="146">
        <v>0.13800000000000001</v>
      </c>
      <c r="T189" s="147">
        <f>S189*H189</f>
        <v>0.13800000000000001</v>
      </c>
      <c r="AR189" s="148" t="s">
        <v>111</v>
      </c>
      <c r="AT189" s="148" t="s">
        <v>174</v>
      </c>
      <c r="AU189" s="148" t="s">
        <v>82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19</v>
      </c>
      <c r="BK189" s="149">
        <f>ROUND(I189*H189,1)</f>
        <v>0</v>
      </c>
      <c r="BL189" s="17" t="s">
        <v>111</v>
      </c>
      <c r="BM189" s="148" t="s">
        <v>1178</v>
      </c>
    </row>
    <row r="190" spans="2:65" s="1" customFormat="1" ht="29.25" x14ac:dyDescent="0.2">
      <c r="B190" s="32"/>
      <c r="D190" s="150" t="s">
        <v>180</v>
      </c>
      <c r="F190" s="151" t="s">
        <v>1179</v>
      </c>
      <c r="I190" s="152"/>
      <c r="L190" s="32"/>
      <c r="M190" s="153"/>
      <c r="T190" s="56"/>
      <c r="AT190" s="17" t="s">
        <v>180</v>
      </c>
      <c r="AU190" s="17" t="s">
        <v>82</v>
      </c>
    </row>
    <row r="191" spans="2:65" s="1" customFormat="1" ht="24.2" customHeight="1" x14ac:dyDescent="0.2">
      <c r="B191" s="32"/>
      <c r="C191" s="137" t="s">
        <v>7</v>
      </c>
      <c r="D191" s="137" t="s">
        <v>174</v>
      </c>
      <c r="E191" s="138" t="s">
        <v>1180</v>
      </c>
      <c r="F191" s="139" t="s">
        <v>1181</v>
      </c>
      <c r="G191" s="140" t="s">
        <v>221</v>
      </c>
      <c r="H191" s="141">
        <v>1</v>
      </c>
      <c r="I191" s="142"/>
      <c r="J191" s="143">
        <f>ROUND(I191*H191,1)</f>
        <v>0</v>
      </c>
      <c r="K191" s="139" t="s">
        <v>178</v>
      </c>
      <c r="L191" s="32"/>
      <c r="M191" s="144" t="s">
        <v>1</v>
      </c>
      <c r="N191" s="145" t="s">
        <v>40</v>
      </c>
      <c r="P191" s="146">
        <f>O191*H191</f>
        <v>0</v>
      </c>
      <c r="Q191" s="146">
        <v>0</v>
      </c>
      <c r="R191" s="146">
        <f>Q191*H191</f>
        <v>0</v>
      </c>
      <c r="S191" s="146">
        <v>0.20699999999999999</v>
      </c>
      <c r="T191" s="147">
        <f>S191*H191</f>
        <v>0.20699999999999999</v>
      </c>
      <c r="AR191" s="148" t="s">
        <v>111</v>
      </c>
      <c r="AT191" s="148" t="s">
        <v>174</v>
      </c>
      <c r="AU191" s="148" t="s">
        <v>82</v>
      </c>
      <c r="AY191" s="17" t="s">
        <v>171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19</v>
      </c>
      <c r="BK191" s="149">
        <f>ROUND(I191*H191,1)</f>
        <v>0</v>
      </c>
      <c r="BL191" s="17" t="s">
        <v>111</v>
      </c>
      <c r="BM191" s="148" t="s">
        <v>1182</v>
      </c>
    </row>
    <row r="192" spans="2:65" s="1" customFormat="1" ht="29.25" x14ac:dyDescent="0.2">
      <c r="B192" s="32"/>
      <c r="D192" s="150" t="s">
        <v>180</v>
      </c>
      <c r="F192" s="151" t="s">
        <v>1183</v>
      </c>
      <c r="I192" s="152"/>
      <c r="L192" s="32"/>
      <c r="M192" s="153"/>
      <c r="T192" s="56"/>
      <c r="AT192" s="17" t="s">
        <v>180</v>
      </c>
      <c r="AU192" s="17" t="s">
        <v>82</v>
      </c>
    </row>
    <row r="193" spans="2:65" s="1" customFormat="1" ht="24.2" customHeight="1" x14ac:dyDescent="0.2">
      <c r="B193" s="32"/>
      <c r="C193" s="137" t="s">
        <v>331</v>
      </c>
      <c r="D193" s="137" t="s">
        <v>174</v>
      </c>
      <c r="E193" s="138" t="s">
        <v>1184</v>
      </c>
      <c r="F193" s="139" t="s">
        <v>1185</v>
      </c>
      <c r="G193" s="140" t="s">
        <v>221</v>
      </c>
      <c r="H193" s="141">
        <v>1</v>
      </c>
      <c r="I193" s="142"/>
      <c r="J193" s="143">
        <f>ROUND(I193*H193,1)</f>
        <v>0</v>
      </c>
      <c r="K193" s="139" t="s">
        <v>178</v>
      </c>
      <c r="L193" s="32"/>
      <c r="M193" s="144" t="s">
        <v>1</v>
      </c>
      <c r="N193" s="145" t="s">
        <v>40</v>
      </c>
      <c r="P193" s="146">
        <f>O193*H193</f>
        <v>0</v>
      </c>
      <c r="Q193" s="146">
        <v>0</v>
      </c>
      <c r="R193" s="146">
        <f>Q193*H193</f>
        <v>0</v>
      </c>
      <c r="S193" s="146">
        <v>0.27600000000000002</v>
      </c>
      <c r="T193" s="147">
        <f>S193*H193</f>
        <v>0.27600000000000002</v>
      </c>
      <c r="AR193" s="148" t="s">
        <v>111</v>
      </c>
      <c r="AT193" s="148" t="s">
        <v>174</v>
      </c>
      <c r="AU193" s="148" t="s">
        <v>82</v>
      </c>
      <c r="AY193" s="17" t="s">
        <v>171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19</v>
      </c>
      <c r="BK193" s="149">
        <f>ROUND(I193*H193,1)</f>
        <v>0</v>
      </c>
      <c r="BL193" s="17" t="s">
        <v>111</v>
      </c>
      <c r="BM193" s="148" t="s">
        <v>1186</v>
      </c>
    </row>
    <row r="194" spans="2:65" s="1" customFormat="1" ht="29.25" x14ac:dyDescent="0.2">
      <c r="B194" s="32"/>
      <c r="D194" s="150" t="s">
        <v>180</v>
      </c>
      <c r="F194" s="151" t="s">
        <v>1187</v>
      </c>
      <c r="I194" s="152"/>
      <c r="L194" s="32"/>
      <c r="M194" s="153"/>
      <c r="T194" s="56"/>
      <c r="AT194" s="17" t="s">
        <v>180</v>
      </c>
      <c r="AU194" s="17" t="s">
        <v>82</v>
      </c>
    </row>
    <row r="195" spans="2:65" s="1" customFormat="1" ht="37.9" customHeight="1" x14ac:dyDescent="0.2">
      <c r="B195" s="32"/>
      <c r="C195" s="137" t="s">
        <v>337</v>
      </c>
      <c r="D195" s="137" t="s">
        <v>174</v>
      </c>
      <c r="E195" s="138" t="s">
        <v>473</v>
      </c>
      <c r="F195" s="139" t="s">
        <v>474</v>
      </c>
      <c r="G195" s="140" t="s">
        <v>177</v>
      </c>
      <c r="H195" s="141">
        <v>134.14500000000001</v>
      </c>
      <c r="I195" s="142"/>
      <c r="J195" s="143">
        <f>ROUND(I195*H195,1)</f>
        <v>0</v>
      </c>
      <c r="K195" s="139" t="s">
        <v>178</v>
      </c>
      <c r="L195" s="32"/>
      <c r="M195" s="144" t="s">
        <v>1</v>
      </c>
      <c r="N195" s="145" t="s">
        <v>40</v>
      </c>
      <c r="P195" s="146">
        <f>O195*H195</f>
        <v>0</v>
      </c>
      <c r="Q195" s="146">
        <v>0</v>
      </c>
      <c r="R195" s="146">
        <f>Q195*H195</f>
        <v>0</v>
      </c>
      <c r="S195" s="146">
        <v>4.5999999999999999E-2</v>
      </c>
      <c r="T195" s="147">
        <f>S195*H195</f>
        <v>6.1706700000000003</v>
      </c>
      <c r="AR195" s="148" t="s">
        <v>111</v>
      </c>
      <c r="AT195" s="148" t="s">
        <v>174</v>
      </c>
      <c r="AU195" s="148" t="s">
        <v>82</v>
      </c>
      <c r="AY195" s="17" t="s">
        <v>171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19</v>
      </c>
      <c r="BK195" s="149">
        <f>ROUND(I195*H195,1)</f>
        <v>0</v>
      </c>
      <c r="BL195" s="17" t="s">
        <v>111</v>
      </c>
      <c r="BM195" s="148" t="s">
        <v>1188</v>
      </c>
    </row>
    <row r="196" spans="2:65" s="1" customFormat="1" ht="29.25" x14ac:dyDescent="0.2">
      <c r="B196" s="32"/>
      <c r="D196" s="150" t="s">
        <v>180</v>
      </c>
      <c r="F196" s="151" t="s">
        <v>476</v>
      </c>
      <c r="I196" s="152"/>
      <c r="L196" s="32"/>
      <c r="M196" s="153"/>
      <c r="T196" s="56"/>
      <c r="AT196" s="17" t="s">
        <v>180</v>
      </c>
      <c r="AU196" s="17" t="s">
        <v>82</v>
      </c>
    </row>
    <row r="197" spans="2:65" s="12" customFormat="1" x14ac:dyDescent="0.2">
      <c r="B197" s="154"/>
      <c r="D197" s="150" t="s">
        <v>182</v>
      </c>
      <c r="E197" s="155" t="s">
        <v>1</v>
      </c>
      <c r="F197" s="156" t="s">
        <v>419</v>
      </c>
      <c r="H197" s="157">
        <v>134.14500000000001</v>
      </c>
      <c r="I197" s="158"/>
      <c r="L197" s="154"/>
      <c r="M197" s="159"/>
      <c r="T197" s="160"/>
      <c r="AT197" s="155" t="s">
        <v>182</v>
      </c>
      <c r="AU197" s="155" t="s">
        <v>82</v>
      </c>
      <c r="AV197" s="12" t="s">
        <v>82</v>
      </c>
      <c r="AW197" s="12" t="s">
        <v>31</v>
      </c>
      <c r="AX197" s="12" t="s">
        <v>19</v>
      </c>
      <c r="AY197" s="155" t="s">
        <v>171</v>
      </c>
    </row>
    <row r="198" spans="2:65" s="11" customFormat="1" ht="22.9" customHeight="1" x14ac:dyDescent="0.2">
      <c r="B198" s="125"/>
      <c r="D198" s="126" t="s">
        <v>74</v>
      </c>
      <c r="E198" s="135" t="s">
        <v>319</v>
      </c>
      <c r="F198" s="135" t="s">
        <v>320</v>
      </c>
      <c r="I198" s="128"/>
      <c r="J198" s="136">
        <f>BK198</f>
        <v>0</v>
      </c>
      <c r="L198" s="125"/>
      <c r="M198" s="130"/>
      <c r="P198" s="131">
        <f>SUM(P199:P207)</f>
        <v>0</v>
      </c>
      <c r="R198" s="131">
        <f>SUM(R199:R207)</f>
        <v>0</v>
      </c>
      <c r="T198" s="132">
        <f>SUM(T199:T207)</f>
        <v>0</v>
      </c>
      <c r="AR198" s="126" t="s">
        <v>19</v>
      </c>
      <c r="AT198" s="133" t="s">
        <v>74</v>
      </c>
      <c r="AU198" s="133" t="s">
        <v>19</v>
      </c>
      <c r="AY198" s="126" t="s">
        <v>171</v>
      </c>
      <c r="BK198" s="134">
        <f>SUM(BK199:BK207)</f>
        <v>0</v>
      </c>
    </row>
    <row r="199" spans="2:65" s="1" customFormat="1" ht="33" customHeight="1" x14ac:dyDescent="0.2">
      <c r="B199" s="32"/>
      <c r="C199" s="137" t="s">
        <v>344</v>
      </c>
      <c r="D199" s="137" t="s">
        <v>174</v>
      </c>
      <c r="E199" s="138" t="s">
        <v>322</v>
      </c>
      <c r="F199" s="139" t="s">
        <v>323</v>
      </c>
      <c r="G199" s="140" t="s">
        <v>324</v>
      </c>
      <c r="H199" s="141">
        <v>7.46</v>
      </c>
      <c r="I199" s="142"/>
      <c r="J199" s="143">
        <f>ROUND(I199*H199,1)</f>
        <v>0</v>
      </c>
      <c r="K199" s="139" t="s">
        <v>178</v>
      </c>
      <c r="L199" s="32"/>
      <c r="M199" s="144" t="s">
        <v>1</v>
      </c>
      <c r="N199" s="145" t="s">
        <v>40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111</v>
      </c>
      <c r="AT199" s="148" t="s">
        <v>174</v>
      </c>
      <c r="AU199" s="148" t="s">
        <v>82</v>
      </c>
      <c r="AY199" s="17" t="s">
        <v>171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19</v>
      </c>
      <c r="BK199" s="149">
        <f>ROUND(I199*H199,1)</f>
        <v>0</v>
      </c>
      <c r="BL199" s="17" t="s">
        <v>111</v>
      </c>
      <c r="BM199" s="148" t="s">
        <v>1189</v>
      </c>
    </row>
    <row r="200" spans="2:65" s="1" customFormat="1" ht="29.25" x14ac:dyDescent="0.2">
      <c r="B200" s="32"/>
      <c r="D200" s="150" t="s">
        <v>180</v>
      </c>
      <c r="F200" s="151" t="s">
        <v>326</v>
      </c>
      <c r="I200" s="152"/>
      <c r="L200" s="32"/>
      <c r="M200" s="153"/>
      <c r="T200" s="56"/>
      <c r="AT200" s="17" t="s">
        <v>180</v>
      </c>
      <c r="AU200" s="17" t="s">
        <v>82</v>
      </c>
    </row>
    <row r="201" spans="2:65" s="1" customFormat="1" ht="24.2" customHeight="1" x14ac:dyDescent="0.2">
      <c r="B201" s="32"/>
      <c r="C201" s="137" t="s">
        <v>353</v>
      </c>
      <c r="D201" s="137" t="s">
        <v>174</v>
      </c>
      <c r="E201" s="138" t="s">
        <v>327</v>
      </c>
      <c r="F201" s="139" t="s">
        <v>328</v>
      </c>
      <c r="G201" s="140" t="s">
        <v>324</v>
      </c>
      <c r="H201" s="141">
        <v>7.46</v>
      </c>
      <c r="I201" s="142"/>
      <c r="J201" s="143">
        <f>ROUND(I201*H201,1)</f>
        <v>0</v>
      </c>
      <c r="K201" s="139" t="s">
        <v>178</v>
      </c>
      <c r="L201" s="32"/>
      <c r="M201" s="144" t="s">
        <v>1</v>
      </c>
      <c r="N201" s="145" t="s">
        <v>40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111</v>
      </c>
      <c r="AT201" s="148" t="s">
        <v>174</v>
      </c>
      <c r="AU201" s="148" t="s">
        <v>82</v>
      </c>
      <c r="AY201" s="17" t="s">
        <v>171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19</v>
      </c>
      <c r="BK201" s="149">
        <f>ROUND(I201*H201,1)</f>
        <v>0</v>
      </c>
      <c r="BL201" s="17" t="s">
        <v>111</v>
      </c>
      <c r="BM201" s="148" t="s">
        <v>1190</v>
      </c>
    </row>
    <row r="202" spans="2:65" s="1" customFormat="1" ht="19.5" x14ac:dyDescent="0.2">
      <c r="B202" s="32"/>
      <c r="D202" s="150" t="s">
        <v>180</v>
      </c>
      <c r="F202" s="151" t="s">
        <v>330</v>
      </c>
      <c r="I202" s="152"/>
      <c r="L202" s="32"/>
      <c r="M202" s="153"/>
      <c r="T202" s="56"/>
      <c r="AT202" s="17" t="s">
        <v>180</v>
      </c>
      <c r="AU202" s="17" t="s">
        <v>82</v>
      </c>
    </row>
    <row r="203" spans="2:65" s="1" customFormat="1" ht="24.2" customHeight="1" x14ac:dyDescent="0.2">
      <c r="B203" s="32"/>
      <c r="C203" s="137" t="s">
        <v>358</v>
      </c>
      <c r="D203" s="137" t="s">
        <v>174</v>
      </c>
      <c r="E203" s="138" t="s">
        <v>332</v>
      </c>
      <c r="F203" s="139" t="s">
        <v>333</v>
      </c>
      <c r="G203" s="140" t="s">
        <v>324</v>
      </c>
      <c r="H203" s="141">
        <v>149.19999999999999</v>
      </c>
      <c r="I203" s="142"/>
      <c r="J203" s="143">
        <f>ROUND(I203*H203,1)</f>
        <v>0</v>
      </c>
      <c r="K203" s="139" t="s">
        <v>178</v>
      </c>
      <c r="L203" s="32"/>
      <c r="M203" s="144" t="s">
        <v>1</v>
      </c>
      <c r="N203" s="145" t="s">
        <v>40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111</v>
      </c>
      <c r="AT203" s="148" t="s">
        <v>174</v>
      </c>
      <c r="AU203" s="148" t="s">
        <v>82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19</v>
      </c>
      <c r="BK203" s="149">
        <f>ROUND(I203*H203,1)</f>
        <v>0</v>
      </c>
      <c r="BL203" s="17" t="s">
        <v>111</v>
      </c>
      <c r="BM203" s="148" t="s">
        <v>1191</v>
      </c>
    </row>
    <row r="204" spans="2:65" s="1" customFormat="1" ht="29.25" x14ac:dyDescent="0.2">
      <c r="B204" s="32"/>
      <c r="D204" s="150" t="s">
        <v>180</v>
      </c>
      <c r="F204" s="151" t="s">
        <v>335</v>
      </c>
      <c r="I204" s="152"/>
      <c r="L204" s="32"/>
      <c r="M204" s="153"/>
      <c r="T204" s="56"/>
      <c r="AT204" s="17" t="s">
        <v>180</v>
      </c>
      <c r="AU204" s="17" t="s">
        <v>82</v>
      </c>
    </row>
    <row r="205" spans="2:65" s="12" customFormat="1" x14ac:dyDescent="0.2">
      <c r="B205" s="154"/>
      <c r="D205" s="150" t="s">
        <v>182</v>
      </c>
      <c r="F205" s="156" t="s">
        <v>1192</v>
      </c>
      <c r="H205" s="157">
        <v>149.19999999999999</v>
      </c>
      <c r="I205" s="158"/>
      <c r="L205" s="154"/>
      <c r="M205" s="159"/>
      <c r="T205" s="160"/>
      <c r="AT205" s="155" t="s">
        <v>182</v>
      </c>
      <c r="AU205" s="155" t="s">
        <v>82</v>
      </c>
      <c r="AV205" s="12" t="s">
        <v>82</v>
      </c>
      <c r="AW205" s="12" t="s">
        <v>4</v>
      </c>
      <c r="AX205" s="12" t="s">
        <v>19</v>
      </c>
      <c r="AY205" s="155" t="s">
        <v>171</v>
      </c>
    </row>
    <row r="206" spans="2:65" s="1" customFormat="1" ht="44.25" customHeight="1" x14ac:dyDescent="0.2">
      <c r="B206" s="32"/>
      <c r="C206" s="137" t="s">
        <v>364</v>
      </c>
      <c r="D206" s="137" t="s">
        <v>174</v>
      </c>
      <c r="E206" s="138" t="s">
        <v>488</v>
      </c>
      <c r="F206" s="139" t="s">
        <v>489</v>
      </c>
      <c r="G206" s="140" t="s">
        <v>324</v>
      </c>
      <c r="H206" s="141">
        <v>7.46</v>
      </c>
      <c r="I206" s="142"/>
      <c r="J206" s="143">
        <f>ROUND(I206*H206,1)</f>
        <v>0</v>
      </c>
      <c r="K206" s="139" t="s">
        <v>178</v>
      </c>
      <c r="L206" s="32"/>
      <c r="M206" s="144" t="s">
        <v>1</v>
      </c>
      <c r="N206" s="145" t="s">
        <v>40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111</v>
      </c>
      <c r="AT206" s="148" t="s">
        <v>174</v>
      </c>
      <c r="AU206" s="148" t="s">
        <v>82</v>
      </c>
      <c r="AY206" s="17" t="s">
        <v>171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19</v>
      </c>
      <c r="BK206" s="149">
        <f>ROUND(I206*H206,1)</f>
        <v>0</v>
      </c>
      <c r="BL206" s="17" t="s">
        <v>111</v>
      </c>
      <c r="BM206" s="148" t="s">
        <v>1193</v>
      </c>
    </row>
    <row r="207" spans="2:65" s="1" customFormat="1" ht="39" x14ac:dyDescent="0.2">
      <c r="B207" s="32"/>
      <c r="D207" s="150" t="s">
        <v>180</v>
      </c>
      <c r="F207" s="151" t="s">
        <v>491</v>
      </c>
      <c r="I207" s="152"/>
      <c r="L207" s="32"/>
      <c r="M207" s="153"/>
      <c r="T207" s="56"/>
      <c r="AT207" s="17" t="s">
        <v>180</v>
      </c>
      <c r="AU207" s="17" t="s">
        <v>82</v>
      </c>
    </row>
    <row r="208" spans="2:65" s="11" customFormat="1" ht="22.9" customHeight="1" x14ac:dyDescent="0.2">
      <c r="B208" s="125"/>
      <c r="D208" s="126" t="s">
        <v>74</v>
      </c>
      <c r="E208" s="135" t="s">
        <v>342</v>
      </c>
      <c r="F208" s="135" t="s">
        <v>343</v>
      </c>
      <c r="I208" s="128"/>
      <c r="J208" s="136">
        <f>BK208</f>
        <v>0</v>
      </c>
      <c r="L208" s="125"/>
      <c r="M208" s="130"/>
      <c r="P208" s="131">
        <f>SUM(P209:P210)</f>
        <v>0</v>
      </c>
      <c r="R208" s="131">
        <f>SUM(R209:R210)</f>
        <v>0</v>
      </c>
      <c r="T208" s="132">
        <f>SUM(T209:T210)</f>
        <v>0</v>
      </c>
      <c r="AR208" s="126" t="s">
        <v>19</v>
      </c>
      <c r="AT208" s="133" t="s">
        <v>74</v>
      </c>
      <c r="AU208" s="133" t="s">
        <v>19</v>
      </c>
      <c r="AY208" s="126" t="s">
        <v>171</v>
      </c>
      <c r="BK208" s="134">
        <f>SUM(BK209:BK210)</f>
        <v>0</v>
      </c>
    </row>
    <row r="209" spans="2:65" s="1" customFormat="1" ht="24.2" customHeight="1" x14ac:dyDescent="0.2">
      <c r="B209" s="32"/>
      <c r="C209" s="137" t="s">
        <v>369</v>
      </c>
      <c r="D209" s="137" t="s">
        <v>174</v>
      </c>
      <c r="E209" s="138" t="s">
        <v>345</v>
      </c>
      <c r="F209" s="139" t="s">
        <v>346</v>
      </c>
      <c r="G209" s="140" t="s">
        <v>324</v>
      </c>
      <c r="H209" s="141">
        <v>6.9240000000000004</v>
      </c>
      <c r="I209" s="142"/>
      <c r="J209" s="143">
        <f>ROUND(I209*H209,1)</f>
        <v>0</v>
      </c>
      <c r="K209" s="139" t="s">
        <v>178</v>
      </c>
      <c r="L209" s="32"/>
      <c r="M209" s="144" t="s">
        <v>1</v>
      </c>
      <c r="N209" s="145" t="s">
        <v>40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111</v>
      </c>
      <c r="AT209" s="148" t="s">
        <v>174</v>
      </c>
      <c r="AU209" s="148" t="s">
        <v>82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19</v>
      </c>
      <c r="BK209" s="149">
        <f>ROUND(I209*H209,1)</f>
        <v>0</v>
      </c>
      <c r="BL209" s="17" t="s">
        <v>111</v>
      </c>
      <c r="BM209" s="148" t="s">
        <v>1194</v>
      </c>
    </row>
    <row r="210" spans="2:65" s="1" customFormat="1" ht="39" x14ac:dyDescent="0.2">
      <c r="B210" s="32"/>
      <c r="D210" s="150" t="s">
        <v>180</v>
      </c>
      <c r="F210" s="151" t="s">
        <v>348</v>
      </c>
      <c r="I210" s="152"/>
      <c r="L210" s="32"/>
      <c r="M210" s="153"/>
      <c r="T210" s="56"/>
      <c r="AT210" s="17" t="s">
        <v>180</v>
      </c>
      <c r="AU210" s="17" t="s">
        <v>82</v>
      </c>
    </row>
    <row r="211" spans="2:65" s="11" customFormat="1" ht="25.9" customHeight="1" x14ac:dyDescent="0.2">
      <c r="B211" s="125"/>
      <c r="D211" s="126" t="s">
        <v>74</v>
      </c>
      <c r="E211" s="127" t="s">
        <v>349</v>
      </c>
      <c r="F211" s="127" t="s">
        <v>350</v>
      </c>
      <c r="I211" s="128"/>
      <c r="J211" s="129">
        <f>BK211</f>
        <v>0</v>
      </c>
      <c r="L211" s="125"/>
      <c r="M211" s="130"/>
      <c r="P211" s="131">
        <f>P212+P231+P247+P262+P299</f>
        <v>0</v>
      </c>
      <c r="R211" s="131">
        <f>R212+R231+R247+R262+R299</f>
        <v>2.3817848152699996</v>
      </c>
      <c r="T211" s="132">
        <f>T212+T231+T247+T262+T299</f>
        <v>0.31179799999999996</v>
      </c>
      <c r="AR211" s="126" t="s">
        <v>82</v>
      </c>
      <c r="AT211" s="133" t="s">
        <v>74</v>
      </c>
      <c r="AU211" s="133" t="s">
        <v>75</v>
      </c>
      <c r="AY211" s="126" t="s">
        <v>171</v>
      </c>
      <c r="BK211" s="134">
        <f>BK212+BK231+BK247+BK262+BK299</f>
        <v>0</v>
      </c>
    </row>
    <row r="212" spans="2:65" s="11" customFormat="1" ht="22.9" customHeight="1" x14ac:dyDescent="0.2">
      <c r="B212" s="125"/>
      <c r="D212" s="126" t="s">
        <v>74</v>
      </c>
      <c r="E212" s="135" t="s">
        <v>351</v>
      </c>
      <c r="F212" s="135" t="s">
        <v>352</v>
      </c>
      <c r="I212" s="128"/>
      <c r="J212" s="136">
        <f>BK212</f>
        <v>0</v>
      </c>
      <c r="L212" s="125"/>
      <c r="M212" s="130"/>
      <c r="P212" s="131">
        <f>SUM(P213:P230)</f>
        <v>0</v>
      </c>
      <c r="R212" s="131">
        <f>SUM(R213:R230)</f>
        <v>5.6257750000000004E-3</v>
      </c>
      <c r="T212" s="132">
        <f>SUM(T213:T230)</f>
        <v>0</v>
      </c>
      <c r="AR212" s="126" t="s">
        <v>82</v>
      </c>
      <c r="AT212" s="133" t="s">
        <v>74</v>
      </c>
      <c r="AU212" s="133" t="s">
        <v>19</v>
      </c>
      <c r="AY212" s="126" t="s">
        <v>171</v>
      </c>
      <c r="BK212" s="134">
        <f>SUM(BK213:BK230)</f>
        <v>0</v>
      </c>
    </row>
    <row r="213" spans="2:65" s="1" customFormat="1" ht="24.2" customHeight="1" x14ac:dyDescent="0.2">
      <c r="B213" s="32"/>
      <c r="C213" s="137" t="s">
        <v>374</v>
      </c>
      <c r="D213" s="137" t="s">
        <v>174</v>
      </c>
      <c r="E213" s="138" t="s">
        <v>1195</v>
      </c>
      <c r="F213" s="139" t="s">
        <v>1196</v>
      </c>
      <c r="G213" s="140" t="s">
        <v>177</v>
      </c>
      <c r="H213" s="141">
        <v>0.7</v>
      </c>
      <c r="I213" s="142"/>
      <c r="J213" s="143">
        <f>ROUND(I213*H213,1)</f>
        <v>0</v>
      </c>
      <c r="K213" s="139" t="s">
        <v>178</v>
      </c>
      <c r="L213" s="32"/>
      <c r="M213" s="144" t="s">
        <v>1</v>
      </c>
      <c r="N213" s="145" t="s">
        <v>40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271</v>
      </c>
      <c r="AT213" s="148" t="s">
        <v>174</v>
      </c>
      <c r="AU213" s="148" t="s">
        <v>82</v>
      </c>
      <c r="AY213" s="17" t="s">
        <v>171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19</v>
      </c>
      <c r="BK213" s="149">
        <f>ROUND(I213*H213,1)</f>
        <v>0</v>
      </c>
      <c r="BL213" s="17" t="s">
        <v>271</v>
      </c>
      <c r="BM213" s="148" t="s">
        <v>1197</v>
      </c>
    </row>
    <row r="214" spans="2:65" s="1" customFormat="1" ht="19.5" x14ac:dyDescent="0.2">
      <c r="B214" s="32"/>
      <c r="D214" s="150" t="s">
        <v>180</v>
      </c>
      <c r="F214" s="151" t="s">
        <v>1198</v>
      </c>
      <c r="I214" s="152"/>
      <c r="L214" s="32"/>
      <c r="M214" s="153"/>
      <c r="T214" s="56"/>
      <c r="AT214" s="17" t="s">
        <v>180</v>
      </c>
      <c r="AU214" s="17" t="s">
        <v>82</v>
      </c>
    </row>
    <row r="215" spans="2:65" s="12" customFormat="1" x14ac:dyDescent="0.2">
      <c r="B215" s="154"/>
      <c r="D215" s="150" t="s">
        <v>182</v>
      </c>
      <c r="E215" s="155" t="s">
        <v>1</v>
      </c>
      <c r="F215" s="156" t="s">
        <v>1199</v>
      </c>
      <c r="H215" s="157">
        <v>0.7</v>
      </c>
      <c r="I215" s="158"/>
      <c r="L215" s="154"/>
      <c r="M215" s="159"/>
      <c r="T215" s="160"/>
      <c r="AT215" s="155" t="s">
        <v>182</v>
      </c>
      <c r="AU215" s="155" t="s">
        <v>82</v>
      </c>
      <c r="AV215" s="12" t="s">
        <v>82</v>
      </c>
      <c r="AW215" s="12" t="s">
        <v>31</v>
      </c>
      <c r="AX215" s="12" t="s">
        <v>75</v>
      </c>
      <c r="AY215" s="155" t="s">
        <v>171</v>
      </c>
    </row>
    <row r="216" spans="2:65" s="13" customFormat="1" x14ac:dyDescent="0.2">
      <c r="B216" s="161"/>
      <c r="D216" s="150" t="s">
        <v>182</v>
      </c>
      <c r="E216" s="162" t="s">
        <v>1</v>
      </c>
      <c r="F216" s="163" t="s">
        <v>183</v>
      </c>
      <c r="H216" s="164">
        <v>0.7</v>
      </c>
      <c r="I216" s="165"/>
      <c r="L216" s="161"/>
      <c r="M216" s="166"/>
      <c r="T216" s="167"/>
      <c r="AT216" s="162" t="s">
        <v>182</v>
      </c>
      <c r="AU216" s="162" t="s">
        <v>82</v>
      </c>
      <c r="AV216" s="13" t="s">
        <v>107</v>
      </c>
      <c r="AW216" s="13" t="s">
        <v>31</v>
      </c>
      <c r="AX216" s="13" t="s">
        <v>19</v>
      </c>
      <c r="AY216" s="162" t="s">
        <v>171</v>
      </c>
    </row>
    <row r="217" spans="2:65" s="1" customFormat="1" ht="16.5" customHeight="1" x14ac:dyDescent="0.2">
      <c r="B217" s="32"/>
      <c r="C217" s="168" t="s">
        <v>379</v>
      </c>
      <c r="D217" s="168" t="s">
        <v>193</v>
      </c>
      <c r="E217" s="169" t="s">
        <v>359</v>
      </c>
      <c r="F217" s="170" t="s">
        <v>360</v>
      </c>
      <c r="G217" s="171" t="s">
        <v>324</v>
      </c>
      <c r="H217" s="172">
        <v>1E-3</v>
      </c>
      <c r="I217" s="173"/>
      <c r="J217" s="174">
        <f>ROUND(I217*H217,1)</f>
        <v>0</v>
      </c>
      <c r="K217" s="170" t="s">
        <v>178</v>
      </c>
      <c r="L217" s="175"/>
      <c r="M217" s="176" t="s">
        <v>1</v>
      </c>
      <c r="N217" s="177" t="s">
        <v>40</v>
      </c>
      <c r="P217" s="146">
        <f>O217*H217</f>
        <v>0</v>
      </c>
      <c r="Q217" s="146">
        <v>1</v>
      </c>
      <c r="R217" s="146">
        <f>Q217*H217</f>
        <v>1E-3</v>
      </c>
      <c r="S217" s="146">
        <v>0</v>
      </c>
      <c r="T217" s="147">
        <f>S217*H217</f>
        <v>0</v>
      </c>
      <c r="AR217" s="148" t="s">
        <v>361</v>
      </c>
      <c r="AT217" s="148" t="s">
        <v>193</v>
      </c>
      <c r="AU217" s="148" t="s">
        <v>82</v>
      </c>
      <c r="AY217" s="17" t="s">
        <v>171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19</v>
      </c>
      <c r="BK217" s="149">
        <f>ROUND(I217*H217,1)</f>
        <v>0</v>
      </c>
      <c r="BL217" s="17" t="s">
        <v>271</v>
      </c>
      <c r="BM217" s="148" t="s">
        <v>1200</v>
      </c>
    </row>
    <row r="218" spans="2:65" s="1" customFormat="1" x14ac:dyDescent="0.2">
      <c r="B218" s="32"/>
      <c r="D218" s="150" t="s">
        <v>180</v>
      </c>
      <c r="F218" s="151" t="s">
        <v>360</v>
      </c>
      <c r="I218" s="152"/>
      <c r="L218" s="32"/>
      <c r="M218" s="153"/>
      <c r="T218" s="56"/>
      <c r="AT218" s="17" t="s">
        <v>180</v>
      </c>
      <c r="AU218" s="17" t="s">
        <v>82</v>
      </c>
    </row>
    <row r="219" spans="2:65" s="12" customFormat="1" x14ac:dyDescent="0.2">
      <c r="B219" s="154"/>
      <c r="D219" s="150" t="s">
        <v>182</v>
      </c>
      <c r="E219" s="155" t="s">
        <v>1</v>
      </c>
      <c r="F219" s="156" t="s">
        <v>1201</v>
      </c>
      <c r="H219" s="157">
        <v>1E-3</v>
      </c>
      <c r="I219" s="158"/>
      <c r="L219" s="154"/>
      <c r="M219" s="159"/>
      <c r="T219" s="160"/>
      <c r="AT219" s="155" t="s">
        <v>182</v>
      </c>
      <c r="AU219" s="155" t="s">
        <v>82</v>
      </c>
      <c r="AV219" s="12" t="s">
        <v>82</v>
      </c>
      <c r="AW219" s="12" t="s">
        <v>31</v>
      </c>
      <c r="AX219" s="12" t="s">
        <v>75</v>
      </c>
      <c r="AY219" s="155" t="s">
        <v>171</v>
      </c>
    </row>
    <row r="220" spans="2:65" s="13" customFormat="1" x14ac:dyDescent="0.2">
      <c r="B220" s="161"/>
      <c r="D220" s="150" t="s">
        <v>182</v>
      </c>
      <c r="E220" s="162" t="s">
        <v>1</v>
      </c>
      <c r="F220" s="163" t="s">
        <v>183</v>
      </c>
      <c r="H220" s="164">
        <v>1E-3</v>
      </c>
      <c r="I220" s="165"/>
      <c r="L220" s="161"/>
      <c r="M220" s="166"/>
      <c r="T220" s="167"/>
      <c r="AT220" s="162" t="s">
        <v>182</v>
      </c>
      <c r="AU220" s="162" t="s">
        <v>82</v>
      </c>
      <c r="AV220" s="13" t="s">
        <v>107</v>
      </c>
      <c r="AW220" s="13" t="s">
        <v>31</v>
      </c>
      <c r="AX220" s="13" t="s">
        <v>19</v>
      </c>
      <c r="AY220" s="162" t="s">
        <v>171</v>
      </c>
    </row>
    <row r="221" spans="2:65" s="1" customFormat="1" ht="24.2" customHeight="1" x14ac:dyDescent="0.2">
      <c r="B221" s="32"/>
      <c r="C221" s="137" t="s">
        <v>391</v>
      </c>
      <c r="D221" s="137" t="s">
        <v>174</v>
      </c>
      <c r="E221" s="138" t="s">
        <v>1202</v>
      </c>
      <c r="F221" s="139" t="s">
        <v>1203</v>
      </c>
      <c r="G221" s="140" t="s">
        <v>177</v>
      </c>
      <c r="H221" s="141">
        <v>0.7</v>
      </c>
      <c r="I221" s="142"/>
      <c r="J221" s="143">
        <f>ROUND(I221*H221,1)</f>
        <v>0</v>
      </c>
      <c r="K221" s="139" t="s">
        <v>178</v>
      </c>
      <c r="L221" s="32"/>
      <c r="M221" s="144" t="s">
        <v>1</v>
      </c>
      <c r="N221" s="145" t="s">
        <v>40</v>
      </c>
      <c r="P221" s="146">
        <f>O221*H221</f>
        <v>0</v>
      </c>
      <c r="Q221" s="146">
        <v>3.9825E-4</v>
      </c>
      <c r="R221" s="146">
        <f>Q221*H221</f>
        <v>2.7877499999999999E-4</v>
      </c>
      <c r="S221" s="146">
        <v>0</v>
      </c>
      <c r="T221" s="147">
        <f>S221*H221</f>
        <v>0</v>
      </c>
      <c r="AR221" s="148" t="s">
        <v>271</v>
      </c>
      <c r="AT221" s="148" t="s">
        <v>174</v>
      </c>
      <c r="AU221" s="148" t="s">
        <v>82</v>
      </c>
      <c r="AY221" s="17" t="s">
        <v>171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19</v>
      </c>
      <c r="BK221" s="149">
        <f>ROUND(I221*H221,1)</f>
        <v>0</v>
      </c>
      <c r="BL221" s="17" t="s">
        <v>271</v>
      </c>
      <c r="BM221" s="148" t="s">
        <v>1204</v>
      </c>
    </row>
    <row r="222" spans="2:65" s="1" customFormat="1" ht="19.5" x14ac:dyDescent="0.2">
      <c r="B222" s="32"/>
      <c r="D222" s="150" t="s">
        <v>180</v>
      </c>
      <c r="F222" s="151" t="s">
        <v>1205</v>
      </c>
      <c r="I222" s="152"/>
      <c r="L222" s="32"/>
      <c r="M222" s="153"/>
      <c r="T222" s="56"/>
      <c r="AT222" s="17" t="s">
        <v>180</v>
      </c>
      <c r="AU222" s="17" t="s">
        <v>82</v>
      </c>
    </row>
    <row r="223" spans="2:65" s="12" customFormat="1" x14ac:dyDescent="0.2">
      <c r="B223" s="154"/>
      <c r="D223" s="150" t="s">
        <v>182</v>
      </c>
      <c r="E223" s="155" t="s">
        <v>1</v>
      </c>
      <c r="F223" s="156" t="s">
        <v>1199</v>
      </c>
      <c r="H223" s="157">
        <v>0.7</v>
      </c>
      <c r="I223" s="158"/>
      <c r="L223" s="154"/>
      <c r="M223" s="159"/>
      <c r="T223" s="160"/>
      <c r="AT223" s="155" t="s">
        <v>182</v>
      </c>
      <c r="AU223" s="155" t="s">
        <v>82</v>
      </c>
      <c r="AV223" s="12" t="s">
        <v>82</v>
      </c>
      <c r="AW223" s="12" t="s">
        <v>31</v>
      </c>
      <c r="AX223" s="12" t="s">
        <v>75</v>
      </c>
      <c r="AY223" s="155" t="s">
        <v>171</v>
      </c>
    </row>
    <row r="224" spans="2:65" s="13" customFormat="1" x14ac:dyDescent="0.2">
      <c r="B224" s="161"/>
      <c r="D224" s="150" t="s">
        <v>182</v>
      </c>
      <c r="E224" s="162" t="s">
        <v>1</v>
      </c>
      <c r="F224" s="163" t="s">
        <v>183</v>
      </c>
      <c r="H224" s="164">
        <v>0.7</v>
      </c>
      <c r="I224" s="165"/>
      <c r="L224" s="161"/>
      <c r="M224" s="166"/>
      <c r="T224" s="167"/>
      <c r="AT224" s="162" t="s">
        <v>182</v>
      </c>
      <c r="AU224" s="162" t="s">
        <v>82</v>
      </c>
      <c r="AV224" s="13" t="s">
        <v>107</v>
      </c>
      <c r="AW224" s="13" t="s">
        <v>31</v>
      </c>
      <c r="AX224" s="13" t="s">
        <v>19</v>
      </c>
      <c r="AY224" s="162" t="s">
        <v>171</v>
      </c>
    </row>
    <row r="225" spans="2:65" s="1" customFormat="1" ht="44.25" customHeight="1" x14ac:dyDescent="0.2">
      <c r="B225" s="32"/>
      <c r="C225" s="168" t="s">
        <v>361</v>
      </c>
      <c r="D225" s="168" t="s">
        <v>193</v>
      </c>
      <c r="E225" s="169" t="s">
        <v>370</v>
      </c>
      <c r="F225" s="170" t="s">
        <v>371</v>
      </c>
      <c r="G225" s="171" t="s">
        <v>177</v>
      </c>
      <c r="H225" s="172">
        <v>0.80500000000000005</v>
      </c>
      <c r="I225" s="173"/>
      <c r="J225" s="174">
        <f>ROUND(I225*H225,1)</f>
        <v>0</v>
      </c>
      <c r="K225" s="170" t="s">
        <v>178</v>
      </c>
      <c r="L225" s="175"/>
      <c r="M225" s="176" t="s">
        <v>1</v>
      </c>
      <c r="N225" s="177" t="s">
        <v>40</v>
      </c>
      <c r="P225" s="146">
        <f>O225*H225</f>
        <v>0</v>
      </c>
      <c r="Q225" s="146">
        <v>5.4000000000000003E-3</v>
      </c>
      <c r="R225" s="146">
        <f>Q225*H225</f>
        <v>4.3470000000000002E-3</v>
      </c>
      <c r="S225" s="146">
        <v>0</v>
      </c>
      <c r="T225" s="147">
        <f>S225*H225</f>
        <v>0</v>
      </c>
      <c r="AR225" s="148" t="s">
        <v>361</v>
      </c>
      <c r="AT225" s="148" t="s">
        <v>193</v>
      </c>
      <c r="AU225" s="148" t="s">
        <v>82</v>
      </c>
      <c r="AY225" s="17" t="s">
        <v>171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19</v>
      </c>
      <c r="BK225" s="149">
        <f>ROUND(I225*H225,1)</f>
        <v>0</v>
      </c>
      <c r="BL225" s="17" t="s">
        <v>271</v>
      </c>
      <c r="BM225" s="148" t="s">
        <v>1206</v>
      </c>
    </row>
    <row r="226" spans="2:65" s="1" customFormat="1" ht="29.25" x14ac:dyDescent="0.2">
      <c r="B226" s="32"/>
      <c r="D226" s="150" t="s">
        <v>180</v>
      </c>
      <c r="F226" s="151" t="s">
        <v>371</v>
      </c>
      <c r="I226" s="152"/>
      <c r="L226" s="32"/>
      <c r="M226" s="153"/>
      <c r="T226" s="56"/>
      <c r="AT226" s="17" t="s">
        <v>180</v>
      </c>
      <c r="AU226" s="17" t="s">
        <v>82</v>
      </c>
    </row>
    <row r="227" spans="2:65" s="12" customFormat="1" x14ac:dyDescent="0.2">
      <c r="B227" s="154"/>
      <c r="D227" s="150" t="s">
        <v>182</v>
      </c>
      <c r="E227" s="155" t="s">
        <v>1</v>
      </c>
      <c r="F227" s="156" t="s">
        <v>1207</v>
      </c>
      <c r="H227" s="157">
        <v>0.80500000000000005</v>
      </c>
      <c r="I227" s="158"/>
      <c r="L227" s="154"/>
      <c r="M227" s="159"/>
      <c r="T227" s="160"/>
      <c r="AT227" s="155" t="s">
        <v>182</v>
      </c>
      <c r="AU227" s="155" t="s">
        <v>82</v>
      </c>
      <c r="AV227" s="12" t="s">
        <v>82</v>
      </c>
      <c r="AW227" s="12" t="s">
        <v>31</v>
      </c>
      <c r="AX227" s="12" t="s">
        <v>75</v>
      </c>
      <c r="AY227" s="155" t="s">
        <v>171</v>
      </c>
    </row>
    <row r="228" spans="2:65" s="13" customFormat="1" x14ac:dyDescent="0.2">
      <c r="B228" s="161"/>
      <c r="D228" s="150" t="s">
        <v>182</v>
      </c>
      <c r="E228" s="162" t="s">
        <v>1</v>
      </c>
      <c r="F228" s="163" t="s">
        <v>183</v>
      </c>
      <c r="H228" s="164">
        <v>0.80500000000000005</v>
      </c>
      <c r="I228" s="165"/>
      <c r="L228" s="161"/>
      <c r="M228" s="166"/>
      <c r="T228" s="167"/>
      <c r="AT228" s="162" t="s">
        <v>182</v>
      </c>
      <c r="AU228" s="162" t="s">
        <v>82</v>
      </c>
      <c r="AV228" s="13" t="s">
        <v>107</v>
      </c>
      <c r="AW228" s="13" t="s">
        <v>31</v>
      </c>
      <c r="AX228" s="13" t="s">
        <v>19</v>
      </c>
      <c r="AY228" s="162" t="s">
        <v>171</v>
      </c>
    </row>
    <row r="229" spans="2:65" s="1" customFormat="1" ht="24.2" customHeight="1" x14ac:dyDescent="0.2">
      <c r="B229" s="32"/>
      <c r="C229" s="137" t="s">
        <v>132</v>
      </c>
      <c r="D229" s="137" t="s">
        <v>174</v>
      </c>
      <c r="E229" s="138" t="s">
        <v>400</v>
      </c>
      <c r="F229" s="139" t="s">
        <v>401</v>
      </c>
      <c r="G229" s="140" t="s">
        <v>324</v>
      </c>
      <c r="H229" s="141">
        <v>6.0000000000000001E-3</v>
      </c>
      <c r="I229" s="142"/>
      <c r="J229" s="143">
        <f>ROUND(I229*H229,1)</f>
        <v>0</v>
      </c>
      <c r="K229" s="139" t="s">
        <v>178</v>
      </c>
      <c r="L229" s="32"/>
      <c r="M229" s="144" t="s">
        <v>1</v>
      </c>
      <c r="N229" s="145" t="s">
        <v>40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271</v>
      </c>
      <c r="AT229" s="148" t="s">
        <v>174</v>
      </c>
      <c r="AU229" s="148" t="s">
        <v>82</v>
      </c>
      <c r="AY229" s="17" t="s">
        <v>171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19</v>
      </c>
      <c r="BK229" s="149">
        <f>ROUND(I229*H229,1)</f>
        <v>0</v>
      </c>
      <c r="BL229" s="17" t="s">
        <v>271</v>
      </c>
      <c r="BM229" s="148" t="s">
        <v>1208</v>
      </c>
    </row>
    <row r="230" spans="2:65" s="1" customFormat="1" ht="29.25" x14ac:dyDescent="0.2">
      <c r="B230" s="32"/>
      <c r="D230" s="150" t="s">
        <v>180</v>
      </c>
      <c r="F230" s="151" t="s">
        <v>1209</v>
      </c>
      <c r="I230" s="152"/>
      <c r="L230" s="32"/>
      <c r="M230" s="153"/>
      <c r="T230" s="56"/>
      <c r="AT230" s="17" t="s">
        <v>180</v>
      </c>
      <c r="AU230" s="17" t="s">
        <v>82</v>
      </c>
    </row>
    <row r="231" spans="2:65" s="11" customFormat="1" ht="22.9" customHeight="1" x14ac:dyDescent="0.2">
      <c r="B231" s="125"/>
      <c r="D231" s="126" t="s">
        <v>74</v>
      </c>
      <c r="E231" s="135" t="s">
        <v>1210</v>
      </c>
      <c r="F231" s="135" t="s">
        <v>1211</v>
      </c>
      <c r="I231" s="128"/>
      <c r="J231" s="136">
        <f>BK231</f>
        <v>0</v>
      </c>
      <c r="L231" s="125"/>
      <c r="M231" s="130"/>
      <c r="P231" s="131">
        <f>SUM(P232:P246)</f>
        <v>0</v>
      </c>
      <c r="R231" s="131">
        <f>SUM(R232:R246)</f>
        <v>2.0871174627699998</v>
      </c>
      <c r="T231" s="132">
        <f>SUM(T232:T246)</f>
        <v>0</v>
      </c>
      <c r="AR231" s="126" t="s">
        <v>82</v>
      </c>
      <c r="AT231" s="133" t="s">
        <v>74</v>
      </c>
      <c r="AU231" s="133" t="s">
        <v>19</v>
      </c>
      <c r="AY231" s="126" t="s">
        <v>171</v>
      </c>
      <c r="BK231" s="134">
        <f>SUM(BK232:BK246)</f>
        <v>0</v>
      </c>
    </row>
    <row r="232" spans="2:65" s="1" customFormat="1" ht="24.2" customHeight="1" x14ac:dyDescent="0.2">
      <c r="B232" s="32"/>
      <c r="C232" s="137" t="s">
        <v>406</v>
      </c>
      <c r="D232" s="137" t="s">
        <v>174</v>
      </c>
      <c r="E232" s="138" t="s">
        <v>1212</v>
      </c>
      <c r="F232" s="139" t="s">
        <v>1213</v>
      </c>
      <c r="G232" s="140" t="s">
        <v>177</v>
      </c>
      <c r="H232" s="141">
        <v>280.42899999999997</v>
      </c>
      <c r="I232" s="142"/>
      <c r="J232" s="143">
        <f>ROUND(I232*H232,1)</f>
        <v>0</v>
      </c>
      <c r="K232" s="139" t="s">
        <v>178</v>
      </c>
      <c r="L232" s="32"/>
      <c r="M232" s="144" t="s">
        <v>1</v>
      </c>
      <c r="N232" s="145" t="s">
        <v>40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271</v>
      </c>
      <c r="AT232" s="148" t="s">
        <v>174</v>
      </c>
      <c r="AU232" s="148" t="s">
        <v>82</v>
      </c>
      <c r="AY232" s="17" t="s">
        <v>171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19</v>
      </c>
      <c r="BK232" s="149">
        <f>ROUND(I232*H232,1)</f>
        <v>0</v>
      </c>
      <c r="BL232" s="17" t="s">
        <v>271</v>
      </c>
      <c r="BM232" s="148" t="s">
        <v>1214</v>
      </c>
    </row>
    <row r="233" spans="2:65" s="1" customFormat="1" ht="19.5" x14ac:dyDescent="0.2">
      <c r="B233" s="32"/>
      <c r="D233" s="150" t="s">
        <v>180</v>
      </c>
      <c r="F233" s="151" t="s">
        <v>1215</v>
      </c>
      <c r="I233" s="152"/>
      <c r="L233" s="32"/>
      <c r="M233" s="153"/>
      <c r="T233" s="56"/>
      <c r="AT233" s="17" t="s">
        <v>180</v>
      </c>
      <c r="AU233" s="17" t="s">
        <v>82</v>
      </c>
    </row>
    <row r="234" spans="2:65" s="12" customFormat="1" x14ac:dyDescent="0.2">
      <c r="B234" s="154"/>
      <c r="D234" s="150" t="s">
        <v>182</v>
      </c>
      <c r="E234" s="155" t="s">
        <v>1</v>
      </c>
      <c r="F234" s="156" t="s">
        <v>1216</v>
      </c>
      <c r="H234" s="157">
        <v>280.42899999999997</v>
      </c>
      <c r="I234" s="158"/>
      <c r="L234" s="154"/>
      <c r="M234" s="159"/>
      <c r="T234" s="160"/>
      <c r="AT234" s="155" t="s">
        <v>182</v>
      </c>
      <c r="AU234" s="155" t="s">
        <v>82</v>
      </c>
      <c r="AV234" s="12" t="s">
        <v>82</v>
      </c>
      <c r="AW234" s="12" t="s">
        <v>31</v>
      </c>
      <c r="AX234" s="12" t="s">
        <v>75</v>
      </c>
      <c r="AY234" s="155" t="s">
        <v>171</v>
      </c>
    </row>
    <row r="235" spans="2:65" s="13" customFormat="1" x14ac:dyDescent="0.2">
      <c r="B235" s="161"/>
      <c r="D235" s="150" t="s">
        <v>182</v>
      </c>
      <c r="E235" s="162" t="s">
        <v>1108</v>
      </c>
      <c r="F235" s="163" t="s">
        <v>183</v>
      </c>
      <c r="H235" s="164">
        <v>280.42899999999997</v>
      </c>
      <c r="I235" s="165"/>
      <c r="L235" s="161"/>
      <c r="M235" s="166"/>
      <c r="T235" s="167"/>
      <c r="AT235" s="162" t="s">
        <v>182</v>
      </c>
      <c r="AU235" s="162" t="s">
        <v>82</v>
      </c>
      <c r="AV235" s="13" t="s">
        <v>107</v>
      </c>
      <c r="AW235" s="13" t="s">
        <v>31</v>
      </c>
      <c r="AX235" s="13" t="s">
        <v>19</v>
      </c>
      <c r="AY235" s="162" t="s">
        <v>171</v>
      </c>
    </row>
    <row r="236" spans="2:65" s="1" customFormat="1" ht="16.5" customHeight="1" x14ac:dyDescent="0.2">
      <c r="B236" s="32"/>
      <c r="C236" s="168" t="s">
        <v>414</v>
      </c>
      <c r="D236" s="168" t="s">
        <v>193</v>
      </c>
      <c r="E236" s="169" t="s">
        <v>359</v>
      </c>
      <c r="F236" s="170" t="s">
        <v>360</v>
      </c>
      <c r="G236" s="171" t="s">
        <v>324</v>
      </c>
      <c r="H236" s="172">
        <v>9.8000000000000004E-2</v>
      </c>
      <c r="I236" s="173"/>
      <c r="J236" s="174">
        <f>ROUND(I236*H236,1)</f>
        <v>0</v>
      </c>
      <c r="K236" s="170" t="s">
        <v>178</v>
      </c>
      <c r="L236" s="175"/>
      <c r="M236" s="176" t="s">
        <v>1</v>
      </c>
      <c r="N236" s="177" t="s">
        <v>40</v>
      </c>
      <c r="P236" s="146">
        <f>O236*H236</f>
        <v>0</v>
      </c>
      <c r="Q236" s="146">
        <v>1</v>
      </c>
      <c r="R236" s="146">
        <f>Q236*H236</f>
        <v>9.8000000000000004E-2</v>
      </c>
      <c r="S236" s="146">
        <v>0</v>
      </c>
      <c r="T236" s="147">
        <f>S236*H236</f>
        <v>0</v>
      </c>
      <c r="AR236" s="148" t="s">
        <v>361</v>
      </c>
      <c r="AT236" s="148" t="s">
        <v>193</v>
      </c>
      <c r="AU236" s="148" t="s">
        <v>82</v>
      </c>
      <c r="AY236" s="17" t="s">
        <v>171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19</v>
      </c>
      <c r="BK236" s="149">
        <f>ROUND(I236*H236,1)</f>
        <v>0</v>
      </c>
      <c r="BL236" s="17" t="s">
        <v>271</v>
      </c>
      <c r="BM236" s="148" t="s">
        <v>1217</v>
      </c>
    </row>
    <row r="237" spans="2:65" s="1" customFormat="1" x14ac:dyDescent="0.2">
      <c r="B237" s="32"/>
      <c r="D237" s="150" t="s">
        <v>180</v>
      </c>
      <c r="F237" s="151" t="s">
        <v>360</v>
      </c>
      <c r="I237" s="152"/>
      <c r="L237" s="32"/>
      <c r="M237" s="153"/>
      <c r="T237" s="56"/>
      <c r="AT237" s="17" t="s">
        <v>180</v>
      </c>
      <c r="AU237" s="17" t="s">
        <v>82</v>
      </c>
    </row>
    <row r="238" spans="2:65" s="12" customFormat="1" x14ac:dyDescent="0.2">
      <c r="B238" s="154"/>
      <c r="D238" s="150" t="s">
        <v>182</v>
      </c>
      <c r="E238" s="155" t="s">
        <v>1</v>
      </c>
      <c r="F238" s="156" t="s">
        <v>1218</v>
      </c>
      <c r="H238" s="157">
        <v>9.8000000000000004E-2</v>
      </c>
      <c r="I238" s="158"/>
      <c r="L238" s="154"/>
      <c r="M238" s="159"/>
      <c r="T238" s="160"/>
      <c r="AT238" s="155" t="s">
        <v>182</v>
      </c>
      <c r="AU238" s="155" t="s">
        <v>82</v>
      </c>
      <c r="AV238" s="12" t="s">
        <v>82</v>
      </c>
      <c r="AW238" s="12" t="s">
        <v>31</v>
      </c>
      <c r="AX238" s="12" t="s">
        <v>19</v>
      </c>
      <c r="AY238" s="155" t="s">
        <v>171</v>
      </c>
    </row>
    <row r="239" spans="2:65" s="1" customFormat="1" ht="24.2" customHeight="1" x14ac:dyDescent="0.2">
      <c r="B239" s="32"/>
      <c r="C239" s="137" t="s">
        <v>598</v>
      </c>
      <c r="D239" s="137" t="s">
        <v>174</v>
      </c>
      <c r="E239" s="138" t="s">
        <v>1219</v>
      </c>
      <c r="F239" s="139" t="s">
        <v>1220</v>
      </c>
      <c r="G239" s="140" t="s">
        <v>177</v>
      </c>
      <c r="H239" s="141">
        <v>280.42899999999997</v>
      </c>
      <c r="I239" s="142"/>
      <c r="J239" s="143">
        <f>ROUND(I239*H239,1)</f>
        <v>0</v>
      </c>
      <c r="K239" s="139" t="s">
        <v>178</v>
      </c>
      <c r="L239" s="32"/>
      <c r="M239" s="144" t="s">
        <v>1</v>
      </c>
      <c r="N239" s="145" t="s">
        <v>40</v>
      </c>
      <c r="P239" s="146">
        <f>O239*H239</f>
        <v>0</v>
      </c>
      <c r="Q239" s="146">
        <v>8.8312999999999998E-4</v>
      </c>
      <c r="R239" s="146">
        <f>Q239*H239</f>
        <v>0.24765526276999997</v>
      </c>
      <c r="S239" s="146">
        <v>0</v>
      </c>
      <c r="T239" s="147">
        <f>S239*H239</f>
        <v>0</v>
      </c>
      <c r="AR239" s="148" t="s">
        <v>271</v>
      </c>
      <c r="AT239" s="148" t="s">
        <v>174</v>
      </c>
      <c r="AU239" s="148" t="s">
        <v>82</v>
      </c>
      <c r="AY239" s="17" t="s">
        <v>171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7" t="s">
        <v>19</v>
      </c>
      <c r="BK239" s="149">
        <f>ROUND(I239*H239,1)</f>
        <v>0</v>
      </c>
      <c r="BL239" s="17" t="s">
        <v>271</v>
      </c>
      <c r="BM239" s="148" t="s">
        <v>1221</v>
      </c>
    </row>
    <row r="240" spans="2:65" s="1" customFormat="1" ht="19.5" x14ac:dyDescent="0.2">
      <c r="B240" s="32"/>
      <c r="D240" s="150" t="s">
        <v>180</v>
      </c>
      <c r="F240" s="151" t="s">
        <v>1222</v>
      </c>
      <c r="I240" s="152"/>
      <c r="L240" s="32"/>
      <c r="M240" s="153"/>
      <c r="T240" s="56"/>
      <c r="AT240" s="17" t="s">
        <v>180</v>
      </c>
      <c r="AU240" s="17" t="s">
        <v>82</v>
      </c>
    </row>
    <row r="241" spans="2:65" s="12" customFormat="1" x14ac:dyDescent="0.2">
      <c r="B241" s="154"/>
      <c r="D241" s="150" t="s">
        <v>182</v>
      </c>
      <c r="E241" s="155" t="s">
        <v>1</v>
      </c>
      <c r="F241" s="156" t="s">
        <v>1108</v>
      </c>
      <c r="H241" s="157">
        <v>280.42899999999997</v>
      </c>
      <c r="I241" s="158"/>
      <c r="L241" s="154"/>
      <c r="M241" s="159"/>
      <c r="T241" s="160"/>
      <c r="AT241" s="155" t="s">
        <v>182</v>
      </c>
      <c r="AU241" s="155" t="s">
        <v>82</v>
      </c>
      <c r="AV241" s="12" t="s">
        <v>82</v>
      </c>
      <c r="AW241" s="12" t="s">
        <v>31</v>
      </c>
      <c r="AX241" s="12" t="s">
        <v>19</v>
      </c>
      <c r="AY241" s="155" t="s">
        <v>171</v>
      </c>
    </row>
    <row r="242" spans="2:65" s="1" customFormat="1" ht="44.25" customHeight="1" x14ac:dyDescent="0.2">
      <c r="B242" s="32"/>
      <c r="C242" s="168" t="s">
        <v>603</v>
      </c>
      <c r="D242" s="168" t="s">
        <v>193</v>
      </c>
      <c r="E242" s="169" t="s">
        <v>370</v>
      </c>
      <c r="F242" s="170" t="s">
        <v>371</v>
      </c>
      <c r="G242" s="171" t="s">
        <v>177</v>
      </c>
      <c r="H242" s="172">
        <v>322.49299999999999</v>
      </c>
      <c r="I242" s="173"/>
      <c r="J242" s="174">
        <f>ROUND(I242*H242,1)</f>
        <v>0</v>
      </c>
      <c r="K242" s="170" t="s">
        <v>178</v>
      </c>
      <c r="L242" s="175"/>
      <c r="M242" s="176" t="s">
        <v>1</v>
      </c>
      <c r="N242" s="177" t="s">
        <v>40</v>
      </c>
      <c r="P242" s="146">
        <f>O242*H242</f>
        <v>0</v>
      </c>
      <c r="Q242" s="146">
        <v>5.4000000000000003E-3</v>
      </c>
      <c r="R242" s="146">
        <f>Q242*H242</f>
        <v>1.7414622</v>
      </c>
      <c r="S242" s="146">
        <v>0</v>
      </c>
      <c r="T242" s="147">
        <f>S242*H242</f>
        <v>0</v>
      </c>
      <c r="AR242" s="148" t="s">
        <v>361</v>
      </c>
      <c r="AT242" s="148" t="s">
        <v>193</v>
      </c>
      <c r="AU242" s="148" t="s">
        <v>82</v>
      </c>
      <c r="AY242" s="17" t="s">
        <v>171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7" t="s">
        <v>19</v>
      </c>
      <c r="BK242" s="149">
        <f>ROUND(I242*H242,1)</f>
        <v>0</v>
      </c>
      <c r="BL242" s="17" t="s">
        <v>271</v>
      </c>
      <c r="BM242" s="148" t="s">
        <v>1223</v>
      </c>
    </row>
    <row r="243" spans="2:65" s="1" customFormat="1" ht="29.25" x14ac:dyDescent="0.2">
      <c r="B243" s="32"/>
      <c r="D243" s="150" t="s">
        <v>180</v>
      </c>
      <c r="F243" s="151" t="s">
        <v>371</v>
      </c>
      <c r="I243" s="152"/>
      <c r="L243" s="32"/>
      <c r="M243" s="153"/>
      <c r="T243" s="56"/>
      <c r="AT243" s="17" t="s">
        <v>180</v>
      </c>
      <c r="AU243" s="17" t="s">
        <v>82</v>
      </c>
    </row>
    <row r="244" spans="2:65" s="12" customFormat="1" x14ac:dyDescent="0.2">
      <c r="B244" s="154"/>
      <c r="D244" s="150" t="s">
        <v>182</v>
      </c>
      <c r="E244" s="155" t="s">
        <v>1</v>
      </c>
      <c r="F244" s="156" t="s">
        <v>1224</v>
      </c>
      <c r="H244" s="157">
        <v>322.49299999999999</v>
      </c>
      <c r="I244" s="158"/>
      <c r="L244" s="154"/>
      <c r="M244" s="159"/>
      <c r="T244" s="160"/>
      <c r="AT244" s="155" t="s">
        <v>182</v>
      </c>
      <c r="AU244" s="155" t="s">
        <v>82</v>
      </c>
      <c r="AV244" s="12" t="s">
        <v>82</v>
      </c>
      <c r="AW244" s="12" t="s">
        <v>31</v>
      </c>
      <c r="AX244" s="12" t="s">
        <v>19</v>
      </c>
      <c r="AY244" s="155" t="s">
        <v>171</v>
      </c>
    </row>
    <row r="245" spans="2:65" s="1" customFormat="1" ht="24.2" customHeight="1" x14ac:dyDescent="0.2">
      <c r="B245" s="32"/>
      <c r="C245" s="137" t="s">
        <v>609</v>
      </c>
      <c r="D245" s="137" t="s">
        <v>174</v>
      </c>
      <c r="E245" s="138" t="s">
        <v>1225</v>
      </c>
      <c r="F245" s="139" t="s">
        <v>1226</v>
      </c>
      <c r="G245" s="140" t="s">
        <v>324</v>
      </c>
      <c r="H245" s="141">
        <v>2.0870000000000002</v>
      </c>
      <c r="I245" s="142"/>
      <c r="J245" s="143">
        <f>ROUND(I245*H245,1)</f>
        <v>0</v>
      </c>
      <c r="K245" s="139" t="s">
        <v>178</v>
      </c>
      <c r="L245" s="32"/>
      <c r="M245" s="144" t="s">
        <v>1</v>
      </c>
      <c r="N245" s="145" t="s">
        <v>40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271</v>
      </c>
      <c r="AT245" s="148" t="s">
        <v>174</v>
      </c>
      <c r="AU245" s="148" t="s">
        <v>82</v>
      </c>
      <c r="AY245" s="17" t="s">
        <v>171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19</v>
      </c>
      <c r="BK245" s="149">
        <f>ROUND(I245*H245,1)</f>
        <v>0</v>
      </c>
      <c r="BL245" s="17" t="s">
        <v>271</v>
      </c>
      <c r="BM245" s="148" t="s">
        <v>1227</v>
      </c>
    </row>
    <row r="246" spans="2:65" s="1" customFormat="1" ht="29.25" x14ac:dyDescent="0.2">
      <c r="B246" s="32"/>
      <c r="D246" s="150" t="s">
        <v>180</v>
      </c>
      <c r="F246" s="151" t="s">
        <v>1228</v>
      </c>
      <c r="I246" s="152"/>
      <c r="L246" s="32"/>
      <c r="M246" s="153"/>
      <c r="T246" s="56"/>
      <c r="AT246" s="17" t="s">
        <v>180</v>
      </c>
      <c r="AU246" s="17" t="s">
        <v>82</v>
      </c>
    </row>
    <row r="247" spans="2:65" s="11" customFormat="1" ht="22.9" customHeight="1" x14ac:dyDescent="0.2">
      <c r="B247" s="125"/>
      <c r="D247" s="126" t="s">
        <v>74</v>
      </c>
      <c r="E247" s="135" t="s">
        <v>496</v>
      </c>
      <c r="F247" s="135" t="s">
        <v>497</v>
      </c>
      <c r="I247" s="128"/>
      <c r="J247" s="136">
        <f>BK247</f>
        <v>0</v>
      </c>
      <c r="L247" s="125"/>
      <c r="M247" s="130"/>
      <c r="P247" s="131">
        <f>SUM(P248:P261)</f>
        <v>0</v>
      </c>
      <c r="R247" s="131">
        <f>SUM(R248:R261)</f>
        <v>1.2054E-2</v>
      </c>
      <c r="T247" s="132">
        <f>SUM(T248:T261)</f>
        <v>0</v>
      </c>
      <c r="AR247" s="126" t="s">
        <v>82</v>
      </c>
      <c r="AT247" s="133" t="s">
        <v>74</v>
      </c>
      <c r="AU247" s="133" t="s">
        <v>19</v>
      </c>
      <c r="AY247" s="126" t="s">
        <v>171</v>
      </c>
      <c r="BK247" s="134">
        <f>SUM(BK248:BK261)</f>
        <v>0</v>
      </c>
    </row>
    <row r="248" spans="2:65" s="1" customFormat="1" ht="24.2" customHeight="1" x14ac:dyDescent="0.2">
      <c r="B248" s="32"/>
      <c r="C248" s="137" t="s">
        <v>614</v>
      </c>
      <c r="D248" s="137" t="s">
        <v>174</v>
      </c>
      <c r="E248" s="138" t="s">
        <v>1229</v>
      </c>
      <c r="F248" s="139" t="s">
        <v>1230</v>
      </c>
      <c r="G248" s="140" t="s">
        <v>177</v>
      </c>
      <c r="H248" s="141">
        <v>0.7</v>
      </c>
      <c r="I248" s="142"/>
      <c r="J248" s="143">
        <f>ROUND(I248*H248,1)</f>
        <v>0</v>
      </c>
      <c r="K248" s="139" t="s">
        <v>178</v>
      </c>
      <c r="L248" s="32"/>
      <c r="M248" s="144" t="s">
        <v>1</v>
      </c>
      <c r="N248" s="145" t="s">
        <v>40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271</v>
      </c>
      <c r="AT248" s="148" t="s">
        <v>174</v>
      </c>
      <c r="AU248" s="148" t="s">
        <v>82</v>
      </c>
      <c r="AY248" s="17" t="s">
        <v>171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19</v>
      </c>
      <c r="BK248" s="149">
        <f>ROUND(I248*H248,1)</f>
        <v>0</v>
      </c>
      <c r="BL248" s="17" t="s">
        <v>271</v>
      </c>
      <c r="BM248" s="148" t="s">
        <v>1231</v>
      </c>
    </row>
    <row r="249" spans="2:65" s="1" customFormat="1" ht="19.5" x14ac:dyDescent="0.2">
      <c r="B249" s="32"/>
      <c r="D249" s="150" t="s">
        <v>180</v>
      </c>
      <c r="F249" s="151" t="s">
        <v>1232</v>
      </c>
      <c r="I249" s="152"/>
      <c r="L249" s="32"/>
      <c r="M249" s="153"/>
      <c r="T249" s="56"/>
      <c r="AT249" s="17" t="s">
        <v>180</v>
      </c>
      <c r="AU249" s="17" t="s">
        <v>82</v>
      </c>
    </row>
    <row r="250" spans="2:65" s="12" customFormat="1" x14ac:dyDescent="0.2">
      <c r="B250" s="154"/>
      <c r="D250" s="150" t="s">
        <v>182</v>
      </c>
      <c r="E250" s="155" t="s">
        <v>1</v>
      </c>
      <c r="F250" s="156" t="s">
        <v>1199</v>
      </c>
      <c r="H250" s="157">
        <v>0.7</v>
      </c>
      <c r="I250" s="158"/>
      <c r="L250" s="154"/>
      <c r="M250" s="159"/>
      <c r="T250" s="160"/>
      <c r="AT250" s="155" t="s">
        <v>182</v>
      </c>
      <c r="AU250" s="155" t="s">
        <v>82</v>
      </c>
      <c r="AV250" s="12" t="s">
        <v>82</v>
      </c>
      <c r="AW250" s="12" t="s">
        <v>31</v>
      </c>
      <c r="AX250" s="12" t="s">
        <v>75</v>
      </c>
      <c r="AY250" s="155" t="s">
        <v>171</v>
      </c>
    </row>
    <row r="251" spans="2:65" s="13" customFormat="1" x14ac:dyDescent="0.2">
      <c r="B251" s="161"/>
      <c r="D251" s="150" t="s">
        <v>182</v>
      </c>
      <c r="E251" s="162" t="s">
        <v>1</v>
      </c>
      <c r="F251" s="163" t="s">
        <v>183</v>
      </c>
      <c r="H251" s="164">
        <v>0.7</v>
      </c>
      <c r="I251" s="165"/>
      <c r="L251" s="161"/>
      <c r="M251" s="166"/>
      <c r="T251" s="167"/>
      <c r="AT251" s="162" t="s">
        <v>182</v>
      </c>
      <c r="AU251" s="162" t="s">
        <v>82</v>
      </c>
      <c r="AV251" s="13" t="s">
        <v>107</v>
      </c>
      <c r="AW251" s="13" t="s">
        <v>31</v>
      </c>
      <c r="AX251" s="13" t="s">
        <v>19</v>
      </c>
      <c r="AY251" s="162" t="s">
        <v>171</v>
      </c>
    </row>
    <row r="252" spans="2:65" s="1" customFormat="1" ht="24.2" customHeight="1" x14ac:dyDescent="0.2">
      <c r="B252" s="32"/>
      <c r="C252" s="168" t="s">
        <v>621</v>
      </c>
      <c r="D252" s="168" t="s">
        <v>193</v>
      </c>
      <c r="E252" s="169" t="s">
        <v>1233</v>
      </c>
      <c r="F252" s="170" t="s">
        <v>1234</v>
      </c>
      <c r="G252" s="171" t="s">
        <v>177</v>
      </c>
      <c r="H252" s="172">
        <v>0.73499999999999999</v>
      </c>
      <c r="I252" s="173"/>
      <c r="J252" s="174">
        <f>ROUND(I252*H252,1)</f>
        <v>0</v>
      </c>
      <c r="K252" s="170" t="s">
        <v>178</v>
      </c>
      <c r="L252" s="175"/>
      <c r="M252" s="176" t="s">
        <v>1</v>
      </c>
      <c r="N252" s="177" t="s">
        <v>40</v>
      </c>
      <c r="P252" s="146">
        <f>O252*H252</f>
        <v>0</v>
      </c>
      <c r="Q252" s="146">
        <v>2.3999999999999998E-3</v>
      </c>
      <c r="R252" s="146">
        <f>Q252*H252</f>
        <v>1.7639999999999997E-3</v>
      </c>
      <c r="S252" s="146">
        <v>0</v>
      </c>
      <c r="T252" s="147">
        <f>S252*H252</f>
        <v>0</v>
      </c>
      <c r="AR252" s="148" t="s">
        <v>361</v>
      </c>
      <c r="AT252" s="148" t="s">
        <v>193</v>
      </c>
      <c r="AU252" s="148" t="s">
        <v>82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19</v>
      </c>
      <c r="BK252" s="149">
        <f>ROUND(I252*H252,1)</f>
        <v>0</v>
      </c>
      <c r="BL252" s="17" t="s">
        <v>271</v>
      </c>
      <c r="BM252" s="148" t="s">
        <v>1235</v>
      </c>
    </row>
    <row r="253" spans="2:65" s="1" customFormat="1" ht="19.5" x14ac:dyDescent="0.2">
      <c r="B253" s="32"/>
      <c r="D253" s="150" t="s">
        <v>180</v>
      </c>
      <c r="F253" s="151" t="s">
        <v>1234</v>
      </c>
      <c r="I253" s="152"/>
      <c r="L253" s="32"/>
      <c r="M253" s="153"/>
      <c r="T253" s="56"/>
      <c r="AT253" s="17" t="s">
        <v>180</v>
      </c>
      <c r="AU253" s="17" t="s">
        <v>82</v>
      </c>
    </row>
    <row r="254" spans="2:65" s="12" customFormat="1" x14ac:dyDescent="0.2">
      <c r="B254" s="154"/>
      <c r="D254" s="150" t="s">
        <v>182</v>
      </c>
      <c r="E254" s="155" t="s">
        <v>1</v>
      </c>
      <c r="F254" s="156" t="s">
        <v>1236</v>
      </c>
      <c r="H254" s="157">
        <v>0.73499999999999999</v>
      </c>
      <c r="I254" s="158"/>
      <c r="L254" s="154"/>
      <c r="M254" s="159"/>
      <c r="T254" s="160"/>
      <c r="AT254" s="155" t="s">
        <v>182</v>
      </c>
      <c r="AU254" s="155" t="s">
        <v>82</v>
      </c>
      <c r="AV254" s="12" t="s">
        <v>82</v>
      </c>
      <c r="AW254" s="12" t="s">
        <v>31</v>
      </c>
      <c r="AX254" s="12" t="s">
        <v>75</v>
      </c>
      <c r="AY254" s="155" t="s">
        <v>171</v>
      </c>
    </row>
    <row r="255" spans="2:65" s="13" customFormat="1" x14ac:dyDescent="0.2">
      <c r="B255" s="161"/>
      <c r="D255" s="150" t="s">
        <v>182</v>
      </c>
      <c r="E255" s="162" t="s">
        <v>1</v>
      </c>
      <c r="F255" s="163" t="s">
        <v>183</v>
      </c>
      <c r="H255" s="164">
        <v>0.73499999999999999</v>
      </c>
      <c r="I255" s="165"/>
      <c r="L255" s="161"/>
      <c r="M255" s="166"/>
      <c r="T255" s="167"/>
      <c r="AT255" s="162" t="s">
        <v>182</v>
      </c>
      <c r="AU255" s="162" t="s">
        <v>82</v>
      </c>
      <c r="AV255" s="13" t="s">
        <v>107</v>
      </c>
      <c r="AW255" s="13" t="s">
        <v>31</v>
      </c>
      <c r="AX255" s="13" t="s">
        <v>19</v>
      </c>
      <c r="AY255" s="162" t="s">
        <v>171</v>
      </c>
    </row>
    <row r="256" spans="2:65" s="1" customFormat="1" ht="24.2" customHeight="1" x14ac:dyDescent="0.2">
      <c r="B256" s="32"/>
      <c r="C256" s="137" t="s">
        <v>632</v>
      </c>
      <c r="D256" s="137" t="s">
        <v>174</v>
      </c>
      <c r="E256" s="138" t="s">
        <v>1237</v>
      </c>
      <c r="F256" s="139" t="s">
        <v>1238</v>
      </c>
      <c r="G256" s="140" t="s">
        <v>221</v>
      </c>
      <c r="H256" s="141">
        <v>3</v>
      </c>
      <c r="I256" s="142"/>
      <c r="J256" s="143">
        <f>ROUND(I256*H256,1)</f>
        <v>0</v>
      </c>
      <c r="K256" s="139" t="s">
        <v>178</v>
      </c>
      <c r="L256" s="32"/>
      <c r="M256" s="144" t="s">
        <v>1</v>
      </c>
      <c r="N256" s="145" t="s">
        <v>40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271</v>
      </c>
      <c r="AT256" s="148" t="s">
        <v>174</v>
      </c>
      <c r="AU256" s="148" t="s">
        <v>82</v>
      </c>
      <c r="AY256" s="17" t="s">
        <v>171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19</v>
      </c>
      <c r="BK256" s="149">
        <f>ROUND(I256*H256,1)</f>
        <v>0</v>
      </c>
      <c r="BL256" s="17" t="s">
        <v>271</v>
      </c>
      <c r="BM256" s="148" t="s">
        <v>1239</v>
      </c>
    </row>
    <row r="257" spans="2:65" s="1" customFormat="1" ht="29.25" x14ac:dyDescent="0.2">
      <c r="B257" s="32"/>
      <c r="D257" s="150" t="s">
        <v>180</v>
      </c>
      <c r="F257" s="151" t="s">
        <v>1240</v>
      </c>
      <c r="I257" s="152"/>
      <c r="L257" s="32"/>
      <c r="M257" s="153"/>
      <c r="T257" s="56"/>
      <c r="AT257" s="17" t="s">
        <v>180</v>
      </c>
      <c r="AU257" s="17" t="s">
        <v>82</v>
      </c>
    </row>
    <row r="258" spans="2:65" s="1" customFormat="1" ht="33" customHeight="1" x14ac:dyDescent="0.2">
      <c r="B258" s="32"/>
      <c r="C258" s="168" t="s">
        <v>639</v>
      </c>
      <c r="D258" s="168" t="s">
        <v>193</v>
      </c>
      <c r="E258" s="169" t="s">
        <v>1241</v>
      </c>
      <c r="F258" s="170" t="s">
        <v>1242</v>
      </c>
      <c r="G258" s="171" t="s">
        <v>221</v>
      </c>
      <c r="H258" s="172">
        <v>3</v>
      </c>
      <c r="I258" s="173"/>
      <c r="J258" s="174">
        <f>ROUND(I258*H258,1)</f>
        <v>0</v>
      </c>
      <c r="K258" s="170" t="s">
        <v>178</v>
      </c>
      <c r="L258" s="175"/>
      <c r="M258" s="176" t="s">
        <v>1</v>
      </c>
      <c r="N258" s="177" t="s">
        <v>40</v>
      </c>
      <c r="P258" s="146">
        <f>O258*H258</f>
        <v>0</v>
      </c>
      <c r="Q258" s="146">
        <v>3.4299999999999999E-3</v>
      </c>
      <c r="R258" s="146">
        <f>Q258*H258</f>
        <v>1.0290000000000001E-2</v>
      </c>
      <c r="S258" s="146">
        <v>0</v>
      </c>
      <c r="T258" s="147">
        <f>S258*H258</f>
        <v>0</v>
      </c>
      <c r="AR258" s="148" t="s">
        <v>361</v>
      </c>
      <c r="AT258" s="148" t="s">
        <v>193</v>
      </c>
      <c r="AU258" s="148" t="s">
        <v>82</v>
      </c>
      <c r="AY258" s="17" t="s">
        <v>171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19</v>
      </c>
      <c r="BK258" s="149">
        <f>ROUND(I258*H258,1)</f>
        <v>0</v>
      </c>
      <c r="BL258" s="17" t="s">
        <v>271</v>
      </c>
      <c r="BM258" s="148" t="s">
        <v>1243</v>
      </c>
    </row>
    <row r="259" spans="2:65" s="1" customFormat="1" ht="19.5" x14ac:dyDescent="0.2">
      <c r="B259" s="32"/>
      <c r="D259" s="150" t="s">
        <v>180</v>
      </c>
      <c r="F259" s="151" t="s">
        <v>1242</v>
      </c>
      <c r="I259" s="152"/>
      <c r="L259" s="32"/>
      <c r="M259" s="153"/>
      <c r="T259" s="56"/>
      <c r="AT259" s="17" t="s">
        <v>180</v>
      </c>
      <c r="AU259" s="17" t="s">
        <v>82</v>
      </c>
    </row>
    <row r="260" spans="2:65" s="1" customFormat="1" ht="24.2" customHeight="1" x14ac:dyDescent="0.2">
      <c r="B260" s="32"/>
      <c r="C260" s="137" t="s">
        <v>1060</v>
      </c>
      <c r="D260" s="137" t="s">
        <v>174</v>
      </c>
      <c r="E260" s="138" t="s">
        <v>1244</v>
      </c>
      <c r="F260" s="139" t="s">
        <v>1245</v>
      </c>
      <c r="G260" s="140" t="s">
        <v>324</v>
      </c>
      <c r="H260" s="141">
        <v>1.2E-2</v>
      </c>
      <c r="I260" s="142"/>
      <c r="J260" s="143">
        <f>ROUND(I260*H260,1)</f>
        <v>0</v>
      </c>
      <c r="K260" s="139" t="s">
        <v>178</v>
      </c>
      <c r="L260" s="32"/>
      <c r="M260" s="144" t="s">
        <v>1</v>
      </c>
      <c r="N260" s="145" t="s">
        <v>40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271</v>
      </c>
      <c r="AT260" s="148" t="s">
        <v>174</v>
      </c>
      <c r="AU260" s="148" t="s">
        <v>82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19</v>
      </c>
      <c r="BK260" s="149">
        <f>ROUND(I260*H260,1)</f>
        <v>0</v>
      </c>
      <c r="BL260" s="17" t="s">
        <v>271</v>
      </c>
      <c r="BM260" s="148" t="s">
        <v>1246</v>
      </c>
    </row>
    <row r="261" spans="2:65" s="1" customFormat="1" ht="29.25" x14ac:dyDescent="0.2">
      <c r="B261" s="32"/>
      <c r="D261" s="150" t="s">
        <v>180</v>
      </c>
      <c r="F261" s="151" t="s">
        <v>1247</v>
      </c>
      <c r="I261" s="152"/>
      <c r="L261" s="32"/>
      <c r="M261" s="153"/>
      <c r="T261" s="56"/>
      <c r="AT261" s="17" t="s">
        <v>180</v>
      </c>
      <c r="AU261" s="17" t="s">
        <v>82</v>
      </c>
    </row>
    <row r="262" spans="2:65" s="11" customFormat="1" ht="22.9" customHeight="1" x14ac:dyDescent="0.2">
      <c r="B262" s="125"/>
      <c r="D262" s="126" t="s">
        <v>74</v>
      </c>
      <c r="E262" s="135" t="s">
        <v>404</v>
      </c>
      <c r="F262" s="135" t="s">
        <v>405</v>
      </c>
      <c r="I262" s="128"/>
      <c r="J262" s="136">
        <f>BK262</f>
        <v>0</v>
      </c>
      <c r="L262" s="125"/>
      <c r="M262" s="130"/>
      <c r="P262" s="131">
        <f>SUM(P263:P298)</f>
        <v>0</v>
      </c>
      <c r="R262" s="131">
        <f>SUM(R263:R298)</f>
        <v>0.20582365499999997</v>
      </c>
      <c r="T262" s="132">
        <f>SUM(T263:T298)</f>
        <v>0.31179799999999996</v>
      </c>
      <c r="AR262" s="126" t="s">
        <v>82</v>
      </c>
      <c r="AT262" s="133" t="s">
        <v>74</v>
      </c>
      <c r="AU262" s="133" t="s">
        <v>19</v>
      </c>
      <c r="AY262" s="126" t="s">
        <v>171</v>
      </c>
      <c r="BK262" s="134">
        <f>SUM(BK263:BK298)</f>
        <v>0</v>
      </c>
    </row>
    <row r="263" spans="2:65" s="1" customFormat="1" ht="24.2" customHeight="1" x14ac:dyDescent="0.2">
      <c r="B263" s="32"/>
      <c r="C263" s="137" t="s">
        <v>1064</v>
      </c>
      <c r="D263" s="137" t="s">
        <v>174</v>
      </c>
      <c r="E263" s="138" t="s">
        <v>1248</v>
      </c>
      <c r="F263" s="139" t="s">
        <v>1249</v>
      </c>
      <c r="G263" s="140" t="s">
        <v>202</v>
      </c>
      <c r="H263" s="141">
        <v>58.4</v>
      </c>
      <c r="I263" s="142"/>
      <c r="J263" s="143">
        <f>ROUND(I263*H263,1)</f>
        <v>0</v>
      </c>
      <c r="K263" s="139" t="s">
        <v>178</v>
      </c>
      <c r="L263" s="32"/>
      <c r="M263" s="144" t="s">
        <v>1</v>
      </c>
      <c r="N263" s="145" t="s">
        <v>40</v>
      </c>
      <c r="P263" s="146">
        <f>O263*H263</f>
        <v>0</v>
      </c>
      <c r="Q263" s="146">
        <v>0</v>
      </c>
      <c r="R263" s="146">
        <f>Q263*H263</f>
        <v>0</v>
      </c>
      <c r="S263" s="146">
        <v>1.7700000000000001E-3</v>
      </c>
      <c r="T263" s="147">
        <f>S263*H263</f>
        <v>0.103368</v>
      </c>
      <c r="AR263" s="148" t="s">
        <v>271</v>
      </c>
      <c r="AT263" s="148" t="s">
        <v>174</v>
      </c>
      <c r="AU263" s="148" t="s">
        <v>82</v>
      </c>
      <c r="AY263" s="17" t="s">
        <v>171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19</v>
      </c>
      <c r="BK263" s="149">
        <f>ROUND(I263*H263,1)</f>
        <v>0</v>
      </c>
      <c r="BL263" s="17" t="s">
        <v>271</v>
      </c>
      <c r="BM263" s="148" t="s">
        <v>1250</v>
      </c>
    </row>
    <row r="264" spans="2:65" s="1" customFormat="1" ht="19.5" x14ac:dyDescent="0.2">
      <c r="B264" s="32"/>
      <c r="D264" s="150" t="s">
        <v>180</v>
      </c>
      <c r="F264" s="151" t="s">
        <v>1251</v>
      </c>
      <c r="I264" s="152"/>
      <c r="L264" s="32"/>
      <c r="M264" s="153"/>
      <c r="T264" s="56"/>
      <c r="AT264" s="17" t="s">
        <v>180</v>
      </c>
      <c r="AU264" s="17" t="s">
        <v>82</v>
      </c>
    </row>
    <row r="265" spans="2:65" s="12" customFormat="1" x14ac:dyDescent="0.2">
      <c r="B265" s="154"/>
      <c r="D265" s="150" t="s">
        <v>182</v>
      </c>
      <c r="E265" s="155" t="s">
        <v>1</v>
      </c>
      <c r="F265" s="156" t="s">
        <v>1252</v>
      </c>
      <c r="H265" s="157">
        <v>58.4</v>
      </c>
      <c r="I265" s="158"/>
      <c r="L265" s="154"/>
      <c r="M265" s="159"/>
      <c r="T265" s="160"/>
      <c r="AT265" s="155" t="s">
        <v>182</v>
      </c>
      <c r="AU265" s="155" t="s">
        <v>82</v>
      </c>
      <c r="AV265" s="12" t="s">
        <v>82</v>
      </c>
      <c r="AW265" s="12" t="s">
        <v>31</v>
      </c>
      <c r="AX265" s="12" t="s">
        <v>19</v>
      </c>
      <c r="AY265" s="155" t="s">
        <v>171</v>
      </c>
    </row>
    <row r="266" spans="2:65" s="1" customFormat="1" ht="16.5" customHeight="1" x14ac:dyDescent="0.2">
      <c r="B266" s="32"/>
      <c r="C266" s="137" t="s">
        <v>1068</v>
      </c>
      <c r="D266" s="137" t="s">
        <v>174</v>
      </c>
      <c r="E266" s="138" t="s">
        <v>1253</v>
      </c>
      <c r="F266" s="139" t="s">
        <v>1254</v>
      </c>
      <c r="G266" s="140" t="s">
        <v>202</v>
      </c>
      <c r="H266" s="141">
        <v>1.6</v>
      </c>
      <c r="I266" s="142"/>
      <c r="J266" s="143">
        <f>ROUND(I266*H266,1)</f>
        <v>0</v>
      </c>
      <c r="K266" s="139" t="s">
        <v>178</v>
      </c>
      <c r="L266" s="32"/>
      <c r="M266" s="144" t="s">
        <v>1</v>
      </c>
      <c r="N266" s="145" t="s">
        <v>40</v>
      </c>
      <c r="P266" s="146">
        <f>O266*H266</f>
        <v>0</v>
      </c>
      <c r="Q266" s="146">
        <v>0</v>
      </c>
      <c r="R266" s="146">
        <f>Q266*H266</f>
        <v>0</v>
      </c>
      <c r="S266" s="146">
        <v>1.67E-3</v>
      </c>
      <c r="T266" s="147">
        <f>S266*H266</f>
        <v>2.6720000000000003E-3</v>
      </c>
      <c r="AR266" s="148" t="s">
        <v>271</v>
      </c>
      <c r="AT266" s="148" t="s">
        <v>174</v>
      </c>
      <c r="AU266" s="148" t="s">
        <v>82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19</v>
      </c>
      <c r="BK266" s="149">
        <f>ROUND(I266*H266,1)</f>
        <v>0</v>
      </c>
      <c r="BL266" s="17" t="s">
        <v>271</v>
      </c>
      <c r="BM266" s="148" t="s">
        <v>1255</v>
      </c>
    </row>
    <row r="267" spans="2:65" s="1" customFormat="1" x14ac:dyDescent="0.2">
      <c r="B267" s="32"/>
      <c r="D267" s="150" t="s">
        <v>180</v>
      </c>
      <c r="F267" s="151" t="s">
        <v>1256</v>
      </c>
      <c r="I267" s="152"/>
      <c r="L267" s="32"/>
      <c r="M267" s="153"/>
      <c r="T267" s="56"/>
      <c r="AT267" s="17" t="s">
        <v>180</v>
      </c>
      <c r="AU267" s="17" t="s">
        <v>82</v>
      </c>
    </row>
    <row r="268" spans="2:65" s="12" customFormat="1" x14ac:dyDescent="0.2">
      <c r="B268" s="154"/>
      <c r="D268" s="150" t="s">
        <v>182</v>
      </c>
      <c r="E268" s="155" t="s">
        <v>1</v>
      </c>
      <c r="F268" s="156" t="s">
        <v>1257</v>
      </c>
      <c r="H268" s="157">
        <v>1.6</v>
      </c>
      <c r="I268" s="158"/>
      <c r="L268" s="154"/>
      <c r="M268" s="159"/>
      <c r="T268" s="160"/>
      <c r="AT268" s="155" t="s">
        <v>182</v>
      </c>
      <c r="AU268" s="155" t="s">
        <v>82</v>
      </c>
      <c r="AV268" s="12" t="s">
        <v>82</v>
      </c>
      <c r="AW268" s="12" t="s">
        <v>31</v>
      </c>
      <c r="AX268" s="12" t="s">
        <v>75</v>
      </c>
      <c r="AY268" s="155" t="s">
        <v>171</v>
      </c>
    </row>
    <row r="269" spans="2:65" s="13" customFormat="1" x14ac:dyDescent="0.2">
      <c r="B269" s="161"/>
      <c r="D269" s="150" t="s">
        <v>182</v>
      </c>
      <c r="E269" s="162" t="s">
        <v>1</v>
      </c>
      <c r="F269" s="163" t="s">
        <v>183</v>
      </c>
      <c r="H269" s="164">
        <v>1.6</v>
      </c>
      <c r="I269" s="165"/>
      <c r="L269" s="161"/>
      <c r="M269" s="166"/>
      <c r="T269" s="167"/>
      <c r="AT269" s="162" t="s">
        <v>182</v>
      </c>
      <c r="AU269" s="162" t="s">
        <v>82</v>
      </c>
      <c r="AV269" s="13" t="s">
        <v>107</v>
      </c>
      <c r="AW269" s="13" t="s">
        <v>31</v>
      </c>
      <c r="AX269" s="13" t="s">
        <v>19</v>
      </c>
      <c r="AY269" s="162" t="s">
        <v>171</v>
      </c>
    </row>
    <row r="270" spans="2:65" s="1" customFormat="1" ht="16.5" customHeight="1" x14ac:dyDescent="0.2">
      <c r="B270" s="32"/>
      <c r="C270" s="137" t="s">
        <v>1073</v>
      </c>
      <c r="D270" s="137" t="s">
        <v>174</v>
      </c>
      <c r="E270" s="138" t="s">
        <v>1258</v>
      </c>
      <c r="F270" s="139" t="s">
        <v>1259</v>
      </c>
      <c r="G270" s="140" t="s">
        <v>202</v>
      </c>
      <c r="H270" s="141">
        <v>58.68</v>
      </c>
      <c r="I270" s="142"/>
      <c r="J270" s="143">
        <f>ROUND(I270*H270,1)</f>
        <v>0</v>
      </c>
      <c r="K270" s="139" t="s">
        <v>178</v>
      </c>
      <c r="L270" s="32"/>
      <c r="M270" s="144" t="s">
        <v>1</v>
      </c>
      <c r="N270" s="145" t="s">
        <v>40</v>
      </c>
      <c r="P270" s="146">
        <f>O270*H270</f>
        <v>0</v>
      </c>
      <c r="Q270" s="146">
        <v>0</v>
      </c>
      <c r="R270" s="146">
        <f>Q270*H270</f>
        <v>0</v>
      </c>
      <c r="S270" s="146">
        <v>2.5999999999999999E-3</v>
      </c>
      <c r="T270" s="147">
        <f>S270*H270</f>
        <v>0.15256799999999998</v>
      </c>
      <c r="AR270" s="148" t="s">
        <v>271</v>
      </c>
      <c r="AT270" s="148" t="s">
        <v>174</v>
      </c>
      <c r="AU270" s="148" t="s">
        <v>82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19</v>
      </c>
      <c r="BK270" s="149">
        <f>ROUND(I270*H270,1)</f>
        <v>0</v>
      </c>
      <c r="BL270" s="17" t="s">
        <v>271</v>
      </c>
      <c r="BM270" s="148" t="s">
        <v>1260</v>
      </c>
    </row>
    <row r="271" spans="2:65" s="1" customFormat="1" x14ac:dyDescent="0.2">
      <c r="B271" s="32"/>
      <c r="D271" s="150" t="s">
        <v>180</v>
      </c>
      <c r="F271" s="151" t="s">
        <v>1261</v>
      </c>
      <c r="I271" s="152"/>
      <c r="L271" s="32"/>
      <c r="M271" s="153"/>
      <c r="T271" s="56"/>
      <c r="AT271" s="17" t="s">
        <v>180</v>
      </c>
      <c r="AU271" s="17" t="s">
        <v>82</v>
      </c>
    </row>
    <row r="272" spans="2:65" s="12" customFormat="1" x14ac:dyDescent="0.2">
      <c r="B272" s="154"/>
      <c r="D272" s="150" t="s">
        <v>182</v>
      </c>
      <c r="E272" s="155" t="s">
        <v>1</v>
      </c>
      <c r="F272" s="156" t="s">
        <v>1262</v>
      </c>
      <c r="H272" s="157">
        <v>58.68</v>
      </c>
      <c r="I272" s="158"/>
      <c r="L272" s="154"/>
      <c r="M272" s="159"/>
      <c r="T272" s="160"/>
      <c r="AT272" s="155" t="s">
        <v>182</v>
      </c>
      <c r="AU272" s="155" t="s">
        <v>82</v>
      </c>
      <c r="AV272" s="12" t="s">
        <v>82</v>
      </c>
      <c r="AW272" s="12" t="s">
        <v>31</v>
      </c>
      <c r="AX272" s="12" t="s">
        <v>75</v>
      </c>
      <c r="AY272" s="155" t="s">
        <v>171</v>
      </c>
    </row>
    <row r="273" spans="2:65" s="13" customFormat="1" x14ac:dyDescent="0.2">
      <c r="B273" s="161"/>
      <c r="D273" s="150" t="s">
        <v>182</v>
      </c>
      <c r="E273" s="162" t="s">
        <v>1</v>
      </c>
      <c r="F273" s="163" t="s">
        <v>183</v>
      </c>
      <c r="H273" s="164">
        <v>58.68</v>
      </c>
      <c r="I273" s="165"/>
      <c r="L273" s="161"/>
      <c r="M273" s="166"/>
      <c r="T273" s="167"/>
      <c r="AT273" s="162" t="s">
        <v>182</v>
      </c>
      <c r="AU273" s="162" t="s">
        <v>82</v>
      </c>
      <c r="AV273" s="13" t="s">
        <v>107</v>
      </c>
      <c r="AW273" s="13" t="s">
        <v>31</v>
      </c>
      <c r="AX273" s="13" t="s">
        <v>19</v>
      </c>
      <c r="AY273" s="162" t="s">
        <v>171</v>
      </c>
    </row>
    <row r="274" spans="2:65" s="1" customFormat="1" ht="16.5" customHeight="1" x14ac:dyDescent="0.2">
      <c r="B274" s="32"/>
      <c r="C274" s="137" t="s">
        <v>1077</v>
      </c>
      <c r="D274" s="137" t="s">
        <v>174</v>
      </c>
      <c r="E274" s="138" t="s">
        <v>1263</v>
      </c>
      <c r="F274" s="139" t="s">
        <v>1264</v>
      </c>
      <c r="G274" s="140" t="s">
        <v>202</v>
      </c>
      <c r="H274" s="141">
        <v>13.5</v>
      </c>
      <c r="I274" s="142"/>
      <c r="J274" s="143">
        <f>ROUND(I274*H274,1)</f>
        <v>0</v>
      </c>
      <c r="K274" s="139" t="s">
        <v>178</v>
      </c>
      <c r="L274" s="32"/>
      <c r="M274" s="144" t="s">
        <v>1</v>
      </c>
      <c r="N274" s="145" t="s">
        <v>40</v>
      </c>
      <c r="P274" s="146">
        <f>O274*H274</f>
        <v>0</v>
      </c>
      <c r="Q274" s="146">
        <v>0</v>
      </c>
      <c r="R274" s="146">
        <f>Q274*H274</f>
        <v>0</v>
      </c>
      <c r="S274" s="146">
        <v>3.9399999999999999E-3</v>
      </c>
      <c r="T274" s="147">
        <f>S274*H274</f>
        <v>5.3190000000000001E-2</v>
      </c>
      <c r="AR274" s="148" t="s">
        <v>271</v>
      </c>
      <c r="AT274" s="148" t="s">
        <v>174</v>
      </c>
      <c r="AU274" s="148" t="s">
        <v>82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19</v>
      </c>
      <c r="BK274" s="149">
        <f>ROUND(I274*H274,1)</f>
        <v>0</v>
      </c>
      <c r="BL274" s="17" t="s">
        <v>271</v>
      </c>
      <c r="BM274" s="148" t="s">
        <v>1265</v>
      </c>
    </row>
    <row r="275" spans="2:65" s="1" customFormat="1" x14ac:dyDescent="0.2">
      <c r="B275" s="32"/>
      <c r="D275" s="150" t="s">
        <v>180</v>
      </c>
      <c r="F275" s="151" t="s">
        <v>1266</v>
      </c>
      <c r="I275" s="152"/>
      <c r="L275" s="32"/>
      <c r="M275" s="153"/>
      <c r="T275" s="56"/>
      <c r="AT275" s="17" t="s">
        <v>180</v>
      </c>
      <c r="AU275" s="17" t="s">
        <v>82</v>
      </c>
    </row>
    <row r="276" spans="2:65" s="12" customFormat="1" x14ac:dyDescent="0.2">
      <c r="B276" s="154"/>
      <c r="D276" s="150" t="s">
        <v>182</v>
      </c>
      <c r="E276" s="155" t="s">
        <v>1</v>
      </c>
      <c r="F276" s="156" t="s">
        <v>1267</v>
      </c>
      <c r="H276" s="157">
        <v>13.5</v>
      </c>
      <c r="I276" s="158"/>
      <c r="L276" s="154"/>
      <c r="M276" s="159"/>
      <c r="T276" s="160"/>
      <c r="AT276" s="155" t="s">
        <v>182</v>
      </c>
      <c r="AU276" s="155" t="s">
        <v>82</v>
      </c>
      <c r="AV276" s="12" t="s">
        <v>82</v>
      </c>
      <c r="AW276" s="12" t="s">
        <v>31</v>
      </c>
      <c r="AX276" s="12" t="s">
        <v>75</v>
      </c>
      <c r="AY276" s="155" t="s">
        <v>171</v>
      </c>
    </row>
    <row r="277" spans="2:65" s="13" customFormat="1" x14ac:dyDescent="0.2">
      <c r="B277" s="161"/>
      <c r="D277" s="150" t="s">
        <v>182</v>
      </c>
      <c r="E277" s="162" t="s">
        <v>1</v>
      </c>
      <c r="F277" s="163" t="s">
        <v>183</v>
      </c>
      <c r="H277" s="164">
        <v>13.5</v>
      </c>
      <c r="I277" s="165"/>
      <c r="L277" s="161"/>
      <c r="M277" s="166"/>
      <c r="T277" s="167"/>
      <c r="AT277" s="162" t="s">
        <v>182</v>
      </c>
      <c r="AU277" s="162" t="s">
        <v>82</v>
      </c>
      <c r="AV277" s="13" t="s">
        <v>107</v>
      </c>
      <c r="AW277" s="13" t="s">
        <v>31</v>
      </c>
      <c r="AX277" s="13" t="s">
        <v>19</v>
      </c>
      <c r="AY277" s="162" t="s">
        <v>171</v>
      </c>
    </row>
    <row r="278" spans="2:65" s="1" customFormat="1" ht="24.2" customHeight="1" x14ac:dyDescent="0.2">
      <c r="B278" s="32"/>
      <c r="C278" s="137" t="s">
        <v>1081</v>
      </c>
      <c r="D278" s="137" t="s">
        <v>174</v>
      </c>
      <c r="E278" s="138" t="s">
        <v>1268</v>
      </c>
      <c r="F278" s="139" t="s">
        <v>1269</v>
      </c>
      <c r="G278" s="140" t="s">
        <v>202</v>
      </c>
      <c r="H278" s="141">
        <v>58.4</v>
      </c>
      <c r="I278" s="142"/>
      <c r="J278" s="143">
        <f>ROUND(I278*H278,1)</f>
        <v>0</v>
      </c>
      <c r="K278" s="139" t="s">
        <v>178</v>
      </c>
      <c r="L278" s="32"/>
      <c r="M278" s="144" t="s">
        <v>1</v>
      </c>
      <c r="N278" s="145" t="s">
        <v>40</v>
      </c>
      <c r="P278" s="146">
        <f>O278*H278</f>
        <v>0</v>
      </c>
      <c r="Q278" s="146">
        <v>2.3678499999999999E-3</v>
      </c>
      <c r="R278" s="146">
        <f>Q278*H278</f>
        <v>0.13828243999999998</v>
      </c>
      <c r="S278" s="146">
        <v>0</v>
      </c>
      <c r="T278" s="147">
        <f>S278*H278</f>
        <v>0</v>
      </c>
      <c r="AR278" s="148" t="s">
        <v>271</v>
      </c>
      <c r="AT278" s="148" t="s">
        <v>174</v>
      </c>
      <c r="AU278" s="148" t="s">
        <v>82</v>
      </c>
      <c r="AY278" s="17" t="s">
        <v>171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19</v>
      </c>
      <c r="BK278" s="149">
        <f>ROUND(I278*H278,1)</f>
        <v>0</v>
      </c>
      <c r="BL278" s="17" t="s">
        <v>271</v>
      </c>
      <c r="BM278" s="148" t="s">
        <v>1270</v>
      </c>
    </row>
    <row r="279" spans="2:65" s="1" customFormat="1" ht="19.5" x14ac:dyDescent="0.2">
      <c r="B279" s="32"/>
      <c r="D279" s="150" t="s">
        <v>180</v>
      </c>
      <c r="F279" s="151" t="s">
        <v>1271</v>
      </c>
      <c r="I279" s="152"/>
      <c r="L279" s="32"/>
      <c r="M279" s="153"/>
      <c r="T279" s="56"/>
      <c r="AT279" s="17" t="s">
        <v>180</v>
      </c>
      <c r="AU279" s="17" t="s">
        <v>82</v>
      </c>
    </row>
    <row r="280" spans="2:65" s="12" customFormat="1" x14ac:dyDescent="0.2">
      <c r="B280" s="154"/>
      <c r="D280" s="150" t="s">
        <v>182</v>
      </c>
      <c r="E280" s="155" t="s">
        <v>1</v>
      </c>
      <c r="F280" s="156" t="s">
        <v>1272</v>
      </c>
      <c r="H280" s="157">
        <v>58.4</v>
      </c>
      <c r="I280" s="158"/>
      <c r="L280" s="154"/>
      <c r="M280" s="159"/>
      <c r="T280" s="160"/>
      <c r="AT280" s="155" t="s">
        <v>182</v>
      </c>
      <c r="AU280" s="155" t="s">
        <v>82</v>
      </c>
      <c r="AV280" s="12" t="s">
        <v>82</v>
      </c>
      <c r="AW280" s="12" t="s">
        <v>31</v>
      </c>
      <c r="AX280" s="12" t="s">
        <v>75</v>
      </c>
      <c r="AY280" s="155" t="s">
        <v>171</v>
      </c>
    </row>
    <row r="281" spans="2:65" s="13" customFormat="1" x14ac:dyDescent="0.2">
      <c r="B281" s="161"/>
      <c r="D281" s="150" t="s">
        <v>182</v>
      </c>
      <c r="E281" s="162" t="s">
        <v>1</v>
      </c>
      <c r="F281" s="163" t="s">
        <v>183</v>
      </c>
      <c r="H281" s="164">
        <v>58.4</v>
      </c>
      <c r="I281" s="165"/>
      <c r="L281" s="161"/>
      <c r="M281" s="166"/>
      <c r="T281" s="167"/>
      <c r="AT281" s="162" t="s">
        <v>182</v>
      </c>
      <c r="AU281" s="162" t="s">
        <v>82</v>
      </c>
      <c r="AV281" s="13" t="s">
        <v>107</v>
      </c>
      <c r="AW281" s="13" t="s">
        <v>31</v>
      </c>
      <c r="AX281" s="13" t="s">
        <v>19</v>
      </c>
      <c r="AY281" s="162" t="s">
        <v>171</v>
      </c>
    </row>
    <row r="282" spans="2:65" s="1" customFormat="1" ht="24.2" customHeight="1" x14ac:dyDescent="0.2">
      <c r="B282" s="32"/>
      <c r="C282" s="137" t="s">
        <v>1085</v>
      </c>
      <c r="D282" s="137" t="s">
        <v>174</v>
      </c>
      <c r="E282" s="138" t="s">
        <v>543</v>
      </c>
      <c r="F282" s="139" t="s">
        <v>544</v>
      </c>
      <c r="G282" s="140" t="s">
        <v>202</v>
      </c>
      <c r="H282" s="141">
        <v>1.7</v>
      </c>
      <c r="I282" s="142"/>
      <c r="J282" s="143">
        <f>ROUND(I282*H282,1)</f>
        <v>0</v>
      </c>
      <c r="K282" s="139" t="s">
        <v>2873</v>
      </c>
      <c r="L282" s="32"/>
      <c r="M282" s="144" t="s">
        <v>1</v>
      </c>
      <c r="N282" s="145" t="s">
        <v>40</v>
      </c>
      <c r="P282" s="146">
        <f>O282*H282</f>
        <v>0</v>
      </c>
      <c r="Q282" s="146">
        <v>9.7839999999999993E-4</v>
      </c>
      <c r="R282" s="146">
        <f>Q282*H282</f>
        <v>1.6632799999999998E-3</v>
      </c>
      <c r="S282" s="146">
        <v>0</v>
      </c>
      <c r="T282" s="147">
        <f>S282*H282</f>
        <v>0</v>
      </c>
      <c r="AR282" s="148" t="s">
        <v>271</v>
      </c>
      <c r="AT282" s="148" t="s">
        <v>174</v>
      </c>
      <c r="AU282" s="148" t="s">
        <v>82</v>
      </c>
      <c r="AY282" s="17" t="s">
        <v>171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19</v>
      </c>
      <c r="BK282" s="149">
        <f>ROUND(I282*H282,1)</f>
        <v>0</v>
      </c>
      <c r="BL282" s="17" t="s">
        <v>271</v>
      </c>
      <c r="BM282" s="148" t="s">
        <v>1273</v>
      </c>
    </row>
    <row r="283" spans="2:65" s="1" customFormat="1" ht="19.5" x14ac:dyDescent="0.2">
      <c r="B283" s="32"/>
      <c r="D283" s="150" t="s">
        <v>180</v>
      </c>
      <c r="F283" s="151" t="s">
        <v>546</v>
      </c>
      <c r="I283" s="152"/>
      <c r="L283" s="32"/>
      <c r="M283" s="153"/>
      <c r="T283" s="56"/>
      <c r="AT283" s="17" t="s">
        <v>180</v>
      </c>
      <c r="AU283" s="17" t="s">
        <v>82</v>
      </c>
    </row>
    <row r="284" spans="2:65" s="12" customFormat="1" x14ac:dyDescent="0.2">
      <c r="B284" s="154"/>
      <c r="D284" s="150" t="s">
        <v>182</v>
      </c>
      <c r="E284" s="155" t="s">
        <v>1</v>
      </c>
      <c r="F284" s="156" t="s">
        <v>1274</v>
      </c>
      <c r="H284" s="157">
        <v>1.7</v>
      </c>
      <c r="I284" s="158"/>
      <c r="L284" s="154"/>
      <c r="M284" s="159"/>
      <c r="T284" s="160"/>
      <c r="AT284" s="155" t="s">
        <v>182</v>
      </c>
      <c r="AU284" s="155" t="s">
        <v>82</v>
      </c>
      <c r="AV284" s="12" t="s">
        <v>82</v>
      </c>
      <c r="AW284" s="12" t="s">
        <v>31</v>
      </c>
      <c r="AX284" s="12" t="s">
        <v>75</v>
      </c>
      <c r="AY284" s="155" t="s">
        <v>171</v>
      </c>
    </row>
    <row r="285" spans="2:65" s="13" customFormat="1" x14ac:dyDescent="0.2">
      <c r="B285" s="161"/>
      <c r="D285" s="150" t="s">
        <v>182</v>
      </c>
      <c r="E285" s="162" t="s">
        <v>1</v>
      </c>
      <c r="F285" s="163" t="s">
        <v>183</v>
      </c>
      <c r="H285" s="164">
        <v>1.7</v>
      </c>
      <c r="I285" s="165"/>
      <c r="L285" s="161"/>
      <c r="M285" s="166"/>
      <c r="T285" s="167"/>
      <c r="AT285" s="162" t="s">
        <v>182</v>
      </c>
      <c r="AU285" s="162" t="s">
        <v>82</v>
      </c>
      <c r="AV285" s="13" t="s">
        <v>107</v>
      </c>
      <c r="AW285" s="13" t="s">
        <v>31</v>
      </c>
      <c r="AX285" s="13" t="s">
        <v>19</v>
      </c>
      <c r="AY285" s="162" t="s">
        <v>171</v>
      </c>
    </row>
    <row r="286" spans="2:65" s="1" customFormat="1" ht="21.75" customHeight="1" x14ac:dyDescent="0.2">
      <c r="B286" s="32"/>
      <c r="C286" s="137" t="s">
        <v>1091</v>
      </c>
      <c r="D286" s="137" t="s">
        <v>174</v>
      </c>
      <c r="E286" s="138" t="s">
        <v>1275</v>
      </c>
      <c r="F286" s="139" t="s">
        <v>1276</v>
      </c>
      <c r="G286" s="140" t="s">
        <v>202</v>
      </c>
      <c r="H286" s="141">
        <v>58.1</v>
      </c>
      <c r="I286" s="142"/>
      <c r="J286" s="143">
        <f>ROUND(I286*H286,1)</f>
        <v>0</v>
      </c>
      <c r="K286" s="139" t="s">
        <v>178</v>
      </c>
      <c r="L286" s="32"/>
      <c r="M286" s="144" t="s">
        <v>1</v>
      </c>
      <c r="N286" s="145" t="s">
        <v>40</v>
      </c>
      <c r="P286" s="146">
        <f>O286*H286</f>
        <v>0</v>
      </c>
      <c r="Q286" s="146">
        <v>9.0835000000000004E-4</v>
      </c>
      <c r="R286" s="146">
        <f>Q286*H286</f>
        <v>5.2775135000000001E-2</v>
      </c>
      <c r="S286" s="146">
        <v>0</v>
      </c>
      <c r="T286" s="147">
        <f>S286*H286</f>
        <v>0</v>
      </c>
      <c r="AR286" s="148" t="s">
        <v>271</v>
      </c>
      <c r="AT286" s="148" t="s">
        <v>174</v>
      </c>
      <c r="AU286" s="148" t="s">
        <v>82</v>
      </c>
      <c r="AY286" s="17" t="s">
        <v>171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7" t="s">
        <v>19</v>
      </c>
      <c r="BK286" s="149">
        <f>ROUND(I286*H286,1)</f>
        <v>0</v>
      </c>
      <c r="BL286" s="17" t="s">
        <v>271</v>
      </c>
      <c r="BM286" s="148" t="s">
        <v>1277</v>
      </c>
    </row>
    <row r="287" spans="2:65" s="1" customFormat="1" ht="19.5" x14ac:dyDescent="0.2">
      <c r="B287" s="32"/>
      <c r="D287" s="150" t="s">
        <v>180</v>
      </c>
      <c r="F287" s="151" t="s">
        <v>1278</v>
      </c>
      <c r="I287" s="152"/>
      <c r="L287" s="32"/>
      <c r="M287" s="153"/>
      <c r="T287" s="56"/>
      <c r="AT287" s="17" t="s">
        <v>180</v>
      </c>
      <c r="AU287" s="17" t="s">
        <v>82</v>
      </c>
    </row>
    <row r="288" spans="2:65" s="12" customFormat="1" x14ac:dyDescent="0.2">
      <c r="B288" s="154"/>
      <c r="D288" s="150" t="s">
        <v>182</v>
      </c>
      <c r="E288" s="155" t="s">
        <v>1</v>
      </c>
      <c r="F288" s="156" t="s">
        <v>1279</v>
      </c>
      <c r="H288" s="157">
        <v>58.1</v>
      </c>
      <c r="I288" s="158"/>
      <c r="L288" s="154"/>
      <c r="M288" s="159"/>
      <c r="T288" s="160"/>
      <c r="AT288" s="155" t="s">
        <v>182</v>
      </c>
      <c r="AU288" s="155" t="s">
        <v>82</v>
      </c>
      <c r="AV288" s="12" t="s">
        <v>82</v>
      </c>
      <c r="AW288" s="12" t="s">
        <v>31</v>
      </c>
      <c r="AX288" s="12" t="s">
        <v>75</v>
      </c>
      <c r="AY288" s="155" t="s">
        <v>171</v>
      </c>
    </row>
    <row r="289" spans="2:65" s="13" customFormat="1" x14ac:dyDescent="0.2">
      <c r="B289" s="161"/>
      <c r="D289" s="150" t="s">
        <v>182</v>
      </c>
      <c r="E289" s="162" t="s">
        <v>1</v>
      </c>
      <c r="F289" s="163" t="s">
        <v>183</v>
      </c>
      <c r="H289" s="164">
        <v>58.1</v>
      </c>
      <c r="I289" s="165"/>
      <c r="L289" s="161"/>
      <c r="M289" s="166"/>
      <c r="T289" s="167"/>
      <c r="AT289" s="162" t="s">
        <v>182</v>
      </c>
      <c r="AU289" s="162" t="s">
        <v>82</v>
      </c>
      <c r="AV289" s="13" t="s">
        <v>107</v>
      </c>
      <c r="AW289" s="13" t="s">
        <v>31</v>
      </c>
      <c r="AX289" s="13" t="s">
        <v>19</v>
      </c>
      <c r="AY289" s="162" t="s">
        <v>171</v>
      </c>
    </row>
    <row r="290" spans="2:65" s="1" customFormat="1" ht="24.2" customHeight="1" x14ac:dyDescent="0.2">
      <c r="B290" s="32"/>
      <c r="C290" s="137" t="s">
        <v>1096</v>
      </c>
      <c r="D290" s="137" t="s">
        <v>174</v>
      </c>
      <c r="E290" s="138" t="s">
        <v>1280</v>
      </c>
      <c r="F290" s="139" t="s">
        <v>1281</v>
      </c>
      <c r="G290" s="140" t="s">
        <v>221</v>
      </c>
      <c r="H290" s="141">
        <v>3</v>
      </c>
      <c r="I290" s="142"/>
      <c r="J290" s="143">
        <f>ROUND(I290*H290,1)</f>
        <v>0</v>
      </c>
      <c r="K290" s="139" t="s">
        <v>178</v>
      </c>
      <c r="L290" s="32"/>
      <c r="M290" s="144" t="s">
        <v>1</v>
      </c>
      <c r="N290" s="145" t="s">
        <v>40</v>
      </c>
      <c r="P290" s="146">
        <f>O290*H290</f>
        <v>0</v>
      </c>
      <c r="Q290" s="146">
        <v>1.94E-4</v>
      </c>
      <c r="R290" s="146">
        <f>Q290*H290</f>
        <v>5.8200000000000005E-4</v>
      </c>
      <c r="S290" s="146">
        <v>0</v>
      </c>
      <c r="T290" s="147">
        <f>S290*H290</f>
        <v>0</v>
      </c>
      <c r="AR290" s="148" t="s">
        <v>271</v>
      </c>
      <c r="AT290" s="148" t="s">
        <v>174</v>
      </c>
      <c r="AU290" s="148" t="s">
        <v>82</v>
      </c>
      <c r="AY290" s="17" t="s">
        <v>171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7" t="s">
        <v>19</v>
      </c>
      <c r="BK290" s="149">
        <f>ROUND(I290*H290,1)</f>
        <v>0</v>
      </c>
      <c r="BL290" s="17" t="s">
        <v>271</v>
      </c>
      <c r="BM290" s="148" t="s">
        <v>1282</v>
      </c>
    </row>
    <row r="291" spans="2:65" s="1" customFormat="1" ht="19.5" x14ac:dyDescent="0.2">
      <c r="B291" s="32"/>
      <c r="D291" s="150" t="s">
        <v>180</v>
      </c>
      <c r="F291" s="151" t="s">
        <v>1283</v>
      </c>
      <c r="I291" s="152"/>
      <c r="L291" s="32"/>
      <c r="M291" s="153"/>
      <c r="T291" s="56"/>
      <c r="AT291" s="17" t="s">
        <v>180</v>
      </c>
      <c r="AU291" s="17" t="s">
        <v>82</v>
      </c>
    </row>
    <row r="292" spans="2:65" s="12" customFormat="1" x14ac:dyDescent="0.2">
      <c r="B292" s="154"/>
      <c r="D292" s="150" t="s">
        <v>182</v>
      </c>
      <c r="E292" s="155" t="s">
        <v>1</v>
      </c>
      <c r="F292" s="156" t="s">
        <v>107</v>
      </c>
      <c r="H292" s="157">
        <v>3</v>
      </c>
      <c r="I292" s="158"/>
      <c r="L292" s="154"/>
      <c r="M292" s="159"/>
      <c r="T292" s="160"/>
      <c r="AT292" s="155" t="s">
        <v>182</v>
      </c>
      <c r="AU292" s="155" t="s">
        <v>82</v>
      </c>
      <c r="AV292" s="12" t="s">
        <v>82</v>
      </c>
      <c r="AW292" s="12" t="s">
        <v>31</v>
      </c>
      <c r="AX292" s="12" t="s">
        <v>19</v>
      </c>
      <c r="AY292" s="155" t="s">
        <v>171</v>
      </c>
    </row>
    <row r="293" spans="2:65" s="1" customFormat="1" ht="24.2" customHeight="1" x14ac:dyDescent="0.2">
      <c r="B293" s="32"/>
      <c r="C293" s="137" t="s">
        <v>1098</v>
      </c>
      <c r="D293" s="137" t="s">
        <v>174</v>
      </c>
      <c r="E293" s="138" t="s">
        <v>1284</v>
      </c>
      <c r="F293" s="139" t="s">
        <v>1285</v>
      </c>
      <c r="G293" s="140" t="s">
        <v>202</v>
      </c>
      <c r="H293" s="141">
        <v>11.1</v>
      </c>
      <c r="I293" s="142"/>
      <c r="J293" s="143">
        <f>ROUND(I293*H293,1)</f>
        <v>0</v>
      </c>
      <c r="K293" s="139" t="s">
        <v>178</v>
      </c>
      <c r="L293" s="32"/>
      <c r="M293" s="144" t="s">
        <v>1</v>
      </c>
      <c r="N293" s="145" t="s">
        <v>40</v>
      </c>
      <c r="P293" s="146">
        <f>O293*H293</f>
        <v>0</v>
      </c>
      <c r="Q293" s="146">
        <v>1.1280000000000001E-3</v>
      </c>
      <c r="R293" s="146">
        <f>Q293*H293</f>
        <v>1.25208E-2</v>
      </c>
      <c r="S293" s="146">
        <v>0</v>
      </c>
      <c r="T293" s="147">
        <f>S293*H293</f>
        <v>0</v>
      </c>
      <c r="AR293" s="148" t="s">
        <v>271</v>
      </c>
      <c r="AT293" s="148" t="s">
        <v>174</v>
      </c>
      <c r="AU293" s="148" t="s">
        <v>82</v>
      </c>
      <c r="AY293" s="17" t="s">
        <v>171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7" t="s">
        <v>19</v>
      </c>
      <c r="BK293" s="149">
        <f>ROUND(I293*H293,1)</f>
        <v>0</v>
      </c>
      <c r="BL293" s="17" t="s">
        <v>271</v>
      </c>
      <c r="BM293" s="148" t="s">
        <v>1286</v>
      </c>
    </row>
    <row r="294" spans="2:65" s="1" customFormat="1" ht="19.5" x14ac:dyDescent="0.2">
      <c r="B294" s="32"/>
      <c r="D294" s="150" t="s">
        <v>180</v>
      </c>
      <c r="F294" s="151" t="s">
        <v>1287</v>
      </c>
      <c r="I294" s="152"/>
      <c r="L294" s="32"/>
      <c r="M294" s="153"/>
      <c r="T294" s="56"/>
      <c r="AT294" s="17" t="s">
        <v>180</v>
      </c>
      <c r="AU294" s="17" t="s">
        <v>82</v>
      </c>
    </row>
    <row r="295" spans="2:65" s="12" customFormat="1" x14ac:dyDescent="0.2">
      <c r="B295" s="154"/>
      <c r="D295" s="150" t="s">
        <v>182</v>
      </c>
      <c r="E295" s="155" t="s">
        <v>1</v>
      </c>
      <c r="F295" s="156" t="s">
        <v>1288</v>
      </c>
      <c r="H295" s="157">
        <v>11.1</v>
      </c>
      <c r="I295" s="158"/>
      <c r="L295" s="154"/>
      <c r="M295" s="159"/>
      <c r="T295" s="160"/>
      <c r="AT295" s="155" t="s">
        <v>182</v>
      </c>
      <c r="AU295" s="155" t="s">
        <v>82</v>
      </c>
      <c r="AV295" s="12" t="s">
        <v>82</v>
      </c>
      <c r="AW295" s="12" t="s">
        <v>31</v>
      </c>
      <c r="AX295" s="12" t="s">
        <v>75</v>
      </c>
      <c r="AY295" s="155" t="s">
        <v>171</v>
      </c>
    </row>
    <row r="296" spans="2:65" s="13" customFormat="1" x14ac:dyDescent="0.2">
      <c r="B296" s="161"/>
      <c r="D296" s="150" t="s">
        <v>182</v>
      </c>
      <c r="E296" s="162" t="s">
        <v>1</v>
      </c>
      <c r="F296" s="163" t="s">
        <v>183</v>
      </c>
      <c r="H296" s="164">
        <v>11.1</v>
      </c>
      <c r="I296" s="165"/>
      <c r="L296" s="161"/>
      <c r="M296" s="166"/>
      <c r="T296" s="167"/>
      <c r="AT296" s="162" t="s">
        <v>182</v>
      </c>
      <c r="AU296" s="162" t="s">
        <v>82</v>
      </c>
      <c r="AV296" s="13" t="s">
        <v>107</v>
      </c>
      <c r="AW296" s="13" t="s">
        <v>31</v>
      </c>
      <c r="AX296" s="13" t="s">
        <v>19</v>
      </c>
      <c r="AY296" s="162" t="s">
        <v>171</v>
      </c>
    </row>
    <row r="297" spans="2:65" s="1" customFormat="1" ht="24.2" customHeight="1" x14ac:dyDescent="0.2">
      <c r="B297" s="32"/>
      <c r="C297" s="137" t="s">
        <v>1103</v>
      </c>
      <c r="D297" s="137" t="s">
        <v>174</v>
      </c>
      <c r="E297" s="138" t="s">
        <v>415</v>
      </c>
      <c r="F297" s="139" t="s">
        <v>416</v>
      </c>
      <c r="G297" s="140" t="s">
        <v>324</v>
      </c>
      <c r="H297" s="141">
        <v>0.20599999999999999</v>
      </c>
      <c r="I297" s="142"/>
      <c r="J297" s="143">
        <f>ROUND(I297*H297,1)</f>
        <v>0</v>
      </c>
      <c r="K297" s="139" t="s">
        <v>178</v>
      </c>
      <c r="L297" s="32"/>
      <c r="M297" s="144" t="s">
        <v>1</v>
      </c>
      <c r="N297" s="145" t="s">
        <v>40</v>
      </c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AR297" s="148" t="s">
        <v>271</v>
      </c>
      <c r="AT297" s="148" t="s">
        <v>174</v>
      </c>
      <c r="AU297" s="148" t="s">
        <v>82</v>
      </c>
      <c r="AY297" s="17" t="s">
        <v>171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19</v>
      </c>
      <c r="BK297" s="149">
        <f>ROUND(I297*H297,1)</f>
        <v>0</v>
      </c>
      <c r="BL297" s="17" t="s">
        <v>271</v>
      </c>
      <c r="BM297" s="148" t="s">
        <v>1289</v>
      </c>
    </row>
    <row r="298" spans="2:65" s="1" customFormat="1" ht="29.25" x14ac:dyDescent="0.2">
      <c r="B298" s="32"/>
      <c r="D298" s="150" t="s">
        <v>180</v>
      </c>
      <c r="F298" s="151" t="s">
        <v>418</v>
      </c>
      <c r="I298" s="152"/>
      <c r="L298" s="32"/>
      <c r="M298" s="153"/>
      <c r="T298" s="56"/>
      <c r="AT298" s="17" t="s">
        <v>180</v>
      </c>
      <c r="AU298" s="17" t="s">
        <v>82</v>
      </c>
    </row>
    <row r="299" spans="2:65" s="11" customFormat="1" ht="22.9" customHeight="1" x14ac:dyDescent="0.2">
      <c r="B299" s="125"/>
      <c r="D299" s="126" t="s">
        <v>74</v>
      </c>
      <c r="E299" s="135" t="s">
        <v>619</v>
      </c>
      <c r="F299" s="135" t="s">
        <v>620</v>
      </c>
      <c r="I299" s="128"/>
      <c r="J299" s="136">
        <f>BK299</f>
        <v>0</v>
      </c>
      <c r="L299" s="125"/>
      <c r="M299" s="130"/>
      <c r="P299" s="131">
        <f>SUM(P300:P305)</f>
        <v>0</v>
      </c>
      <c r="R299" s="131">
        <f>SUM(R300:R305)</f>
        <v>7.1163922500000004E-2</v>
      </c>
      <c r="T299" s="132">
        <f>SUM(T300:T305)</f>
        <v>0</v>
      </c>
      <c r="AR299" s="126" t="s">
        <v>82</v>
      </c>
      <c r="AT299" s="133" t="s">
        <v>74</v>
      </c>
      <c r="AU299" s="133" t="s">
        <v>19</v>
      </c>
      <c r="AY299" s="126" t="s">
        <v>171</v>
      </c>
      <c r="BK299" s="134">
        <f>SUM(BK300:BK305)</f>
        <v>0</v>
      </c>
    </row>
    <row r="300" spans="2:65" s="1" customFormat="1" ht="24.2" customHeight="1" x14ac:dyDescent="0.2">
      <c r="B300" s="32"/>
      <c r="C300" s="137" t="s">
        <v>1290</v>
      </c>
      <c r="D300" s="137" t="s">
        <v>174</v>
      </c>
      <c r="E300" s="138" t="s">
        <v>622</v>
      </c>
      <c r="F300" s="139" t="s">
        <v>623</v>
      </c>
      <c r="G300" s="140" t="s">
        <v>177</v>
      </c>
      <c r="H300" s="141">
        <v>134.14500000000001</v>
      </c>
      <c r="I300" s="142"/>
      <c r="J300" s="143">
        <f>ROUND(I300*H300,1)</f>
        <v>0</v>
      </c>
      <c r="K300" s="139" t="s">
        <v>178</v>
      </c>
      <c r="L300" s="32"/>
      <c r="M300" s="144" t="s">
        <v>1</v>
      </c>
      <c r="N300" s="145" t="s">
        <v>40</v>
      </c>
      <c r="P300" s="146">
        <f>O300*H300</f>
        <v>0</v>
      </c>
      <c r="Q300" s="146">
        <v>2.05E-4</v>
      </c>
      <c r="R300" s="146">
        <f>Q300*H300</f>
        <v>2.7499725000000003E-2</v>
      </c>
      <c r="S300" s="146">
        <v>0</v>
      </c>
      <c r="T300" s="147">
        <f>S300*H300</f>
        <v>0</v>
      </c>
      <c r="AR300" s="148" t="s">
        <v>271</v>
      </c>
      <c r="AT300" s="148" t="s">
        <v>174</v>
      </c>
      <c r="AU300" s="148" t="s">
        <v>82</v>
      </c>
      <c r="AY300" s="17" t="s">
        <v>171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19</v>
      </c>
      <c r="BK300" s="149">
        <f>ROUND(I300*H300,1)</f>
        <v>0</v>
      </c>
      <c r="BL300" s="17" t="s">
        <v>271</v>
      </c>
      <c r="BM300" s="148" t="s">
        <v>1291</v>
      </c>
    </row>
    <row r="301" spans="2:65" s="1" customFormat="1" ht="19.5" x14ac:dyDescent="0.2">
      <c r="B301" s="32"/>
      <c r="D301" s="150" t="s">
        <v>180</v>
      </c>
      <c r="F301" s="151" t="s">
        <v>625</v>
      </c>
      <c r="I301" s="152"/>
      <c r="L301" s="32"/>
      <c r="M301" s="153"/>
      <c r="T301" s="56"/>
      <c r="AT301" s="17" t="s">
        <v>180</v>
      </c>
      <c r="AU301" s="17" t="s">
        <v>82</v>
      </c>
    </row>
    <row r="302" spans="2:65" s="12" customFormat="1" x14ac:dyDescent="0.2">
      <c r="B302" s="154"/>
      <c r="D302" s="150" t="s">
        <v>182</v>
      </c>
      <c r="E302" s="155" t="s">
        <v>1</v>
      </c>
      <c r="F302" s="156" t="s">
        <v>419</v>
      </c>
      <c r="H302" s="157">
        <v>134.14500000000001</v>
      </c>
      <c r="I302" s="158"/>
      <c r="L302" s="154"/>
      <c r="M302" s="159"/>
      <c r="T302" s="160"/>
      <c r="AT302" s="155" t="s">
        <v>182</v>
      </c>
      <c r="AU302" s="155" t="s">
        <v>82</v>
      </c>
      <c r="AV302" s="12" t="s">
        <v>82</v>
      </c>
      <c r="AW302" s="12" t="s">
        <v>31</v>
      </c>
      <c r="AX302" s="12" t="s">
        <v>19</v>
      </c>
      <c r="AY302" s="155" t="s">
        <v>171</v>
      </c>
    </row>
    <row r="303" spans="2:65" s="1" customFormat="1" ht="24.2" customHeight="1" x14ac:dyDescent="0.2">
      <c r="B303" s="32"/>
      <c r="C303" s="137" t="s">
        <v>1292</v>
      </c>
      <c r="D303" s="137" t="s">
        <v>174</v>
      </c>
      <c r="E303" s="138" t="s">
        <v>633</v>
      </c>
      <c r="F303" s="139" t="s">
        <v>634</v>
      </c>
      <c r="G303" s="140" t="s">
        <v>177</v>
      </c>
      <c r="H303" s="141">
        <v>134.14500000000001</v>
      </c>
      <c r="I303" s="142"/>
      <c r="J303" s="143">
        <f>ROUND(I303*H303,1)</f>
        <v>0</v>
      </c>
      <c r="K303" s="139" t="s">
        <v>178</v>
      </c>
      <c r="L303" s="32"/>
      <c r="M303" s="144" t="s">
        <v>1</v>
      </c>
      <c r="N303" s="145" t="s">
        <v>40</v>
      </c>
      <c r="P303" s="146">
        <f>O303*H303</f>
        <v>0</v>
      </c>
      <c r="Q303" s="146">
        <v>3.255E-4</v>
      </c>
      <c r="R303" s="146">
        <f>Q303*H303</f>
        <v>4.3664197500000002E-2</v>
      </c>
      <c r="S303" s="146">
        <v>0</v>
      </c>
      <c r="T303" s="147">
        <f>S303*H303</f>
        <v>0</v>
      </c>
      <c r="AR303" s="148" t="s">
        <v>271</v>
      </c>
      <c r="AT303" s="148" t="s">
        <v>174</v>
      </c>
      <c r="AU303" s="148" t="s">
        <v>82</v>
      </c>
      <c r="AY303" s="17" t="s">
        <v>171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19</v>
      </c>
      <c r="BK303" s="149">
        <f>ROUND(I303*H303,1)</f>
        <v>0</v>
      </c>
      <c r="BL303" s="17" t="s">
        <v>271</v>
      </c>
      <c r="BM303" s="148" t="s">
        <v>1293</v>
      </c>
    </row>
    <row r="304" spans="2:65" s="1" customFormat="1" x14ac:dyDescent="0.2">
      <c r="B304" s="32"/>
      <c r="D304" s="150" t="s">
        <v>180</v>
      </c>
      <c r="F304" s="151" t="s">
        <v>636</v>
      </c>
      <c r="I304" s="152"/>
      <c r="L304" s="32"/>
      <c r="M304" s="153"/>
      <c r="T304" s="56"/>
      <c r="AT304" s="17" t="s">
        <v>180</v>
      </c>
      <c r="AU304" s="17" t="s">
        <v>82</v>
      </c>
    </row>
    <row r="305" spans="2:65" s="12" customFormat="1" x14ac:dyDescent="0.2">
      <c r="B305" s="154"/>
      <c r="D305" s="150" t="s">
        <v>182</v>
      </c>
      <c r="E305" s="155" t="s">
        <v>1</v>
      </c>
      <c r="F305" s="156" t="s">
        <v>419</v>
      </c>
      <c r="H305" s="157">
        <v>134.14500000000001</v>
      </c>
      <c r="I305" s="158"/>
      <c r="L305" s="154"/>
      <c r="M305" s="159"/>
      <c r="T305" s="160"/>
      <c r="AT305" s="155" t="s">
        <v>182</v>
      </c>
      <c r="AU305" s="155" t="s">
        <v>82</v>
      </c>
      <c r="AV305" s="12" t="s">
        <v>82</v>
      </c>
      <c r="AW305" s="12" t="s">
        <v>31</v>
      </c>
      <c r="AX305" s="12" t="s">
        <v>19</v>
      </c>
      <c r="AY305" s="155" t="s">
        <v>171</v>
      </c>
    </row>
    <row r="306" spans="2:65" s="11" customFormat="1" ht="25.9" customHeight="1" x14ac:dyDescent="0.2">
      <c r="B306" s="125"/>
      <c r="D306" s="126" t="s">
        <v>74</v>
      </c>
      <c r="E306" s="127" t="s">
        <v>637</v>
      </c>
      <c r="F306" s="127" t="s">
        <v>638</v>
      </c>
      <c r="I306" s="128"/>
      <c r="J306" s="129">
        <f>BK306</f>
        <v>0</v>
      </c>
      <c r="L306" s="125"/>
      <c r="M306" s="130"/>
      <c r="P306" s="131">
        <f>SUM(P307:P309)</f>
        <v>0</v>
      </c>
      <c r="R306" s="131">
        <f>SUM(R307:R309)</f>
        <v>0</v>
      </c>
      <c r="T306" s="132">
        <f>SUM(T307:T309)</f>
        <v>0</v>
      </c>
      <c r="AR306" s="126" t="s">
        <v>111</v>
      </c>
      <c r="AT306" s="133" t="s">
        <v>74</v>
      </c>
      <c r="AU306" s="133" t="s">
        <v>75</v>
      </c>
      <c r="AY306" s="126" t="s">
        <v>171</v>
      </c>
      <c r="BK306" s="134">
        <f>SUM(BK307:BK309)</f>
        <v>0</v>
      </c>
    </row>
    <row r="307" spans="2:65" s="1" customFormat="1" ht="21.75" customHeight="1" x14ac:dyDescent="0.2">
      <c r="B307" s="32"/>
      <c r="C307" s="137" t="s">
        <v>1294</v>
      </c>
      <c r="D307" s="137" t="s">
        <v>174</v>
      </c>
      <c r="E307" s="138" t="s">
        <v>640</v>
      </c>
      <c r="F307" s="139" t="s">
        <v>641</v>
      </c>
      <c r="G307" s="140" t="s">
        <v>642</v>
      </c>
      <c r="H307" s="141">
        <v>10</v>
      </c>
      <c r="I307" s="142"/>
      <c r="J307" s="143">
        <f>ROUND(I307*H307,1)</f>
        <v>0</v>
      </c>
      <c r="K307" s="139" t="s">
        <v>178</v>
      </c>
      <c r="L307" s="32"/>
      <c r="M307" s="144" t="s">
        <v>1</v>
      </c>
      <c r="N307" s="145" t="s">
        <v>40</v>
      </c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AR307" s="148" t="s">
        <v>643</v>
      </c>
      <c r="AT307" s="148" t="s">
        <v>174</v>
      </c>
      <c r="AU307" s="148" t="s">
        <v>19</v>
      </c>
      <c r="AY307" s="17" t="s">
        <v>171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7" t="s">
        <v>19</v>
      </c>
      <c r="BK307" s="149">
        <f>ROUND(I307*H307,1)</f>
        <v>0</v>
      </c>
      <c r="BL307" s="17" t="s">
        <v>643</v>
      </c>
      <c r="BM307" s="148" t="s">
        <v>1295</v>
      </c>
    </row>
    <row r="308" spans="2:65" s="1" customFormat="1" ht="19.5" x14ac:dyDescent="0.2">
      <c r="B308" s="32"/>
      <c r="D308" s="150" t="s">
        <v>180</v>
      </c>
      <c r="F308" s="151" t="s">
        <v>645</v>
      </c>
      <c r="I308" s="152"/>
      <c r="L308" s="32"/>
      <c r="M308" s="153"/>
      <c r="T308" s="56"/>
      <c r="AT308" s="17" t="s">
        <v>180</v>
      </c>
      <c r="AU308" s="17" t="s">
        <v>19</v>
      </c>
    </row>
    <row r="309" spans="2:65" s="12" customFormat="1" ht="22.5" x14ac:dyDescent="0.2">
      <c r="B309" s="154"/>
      <c r="D309" s="150" t="s">
        <v>182</v>
      </c>
      <c r="E309" s="155" t="s">
        <v>1</v>
      </c>
      <c r="F309" s="156" t="s">
        <v>1296</v>
      </c>
      <c r="H309" s="157">
        <v>10</v>
      </c>
      <c r="I309" s="158"/>
      <c r="L309" s="154"/>
      <c r="M309" s="188"/>
      <c r="N309" s="189"/>
      <c r="O309" s="189"/>
      <c r="P309" s="189"/>
      <c r="Q309" s="189"/>
      <c r="R309" s="189"/>
      <c r="S309" s="189"/>
      <c r="T309" s="190"/>
      <c r="AT309" s="155" t="s">
        <v>182</v>
      </c>
      <c r="AU309" s="155" t="s">
        <v>19</v>
      </c>
      <c r="AV309" s="12" t="s">
        <v>82</v>
      </c>
      <c r="AW309" s="12" t="s">
        <v>31</v>
      </c>
      <c r="AX309" s="12" t="s">
        <v>19</v>
      </c>
      <c r="AY309" s="155" t="s">
        <v>171</v>
      </c>
    </row>
    <row r="310" spans="2:65" s="1" customFormat="1" ht="6.95" customHeight="1" x14ac:dyDescent="0.2">
      <c r="B310" s="44"/>
      <c r="C310" s="45"/>
      <c r="D310" s="45"/>
      <c r="E310" s="45"/>
      <c r="F310" s="45"/>
      <c r="G310" s="45"/>
      <c r="H310" s="45"/>
      <c r="I310" s="45"/>
      <c r="J310" s="45"/>
      <c r="K310" s="45"/>
      <c r="L310" s="32"/>
    </row>
  </sheetData>
  <sheetProtection algorithmName="SHA-512" hashValue="++eOOP+1G7j+Y+B/OlkT8T9lR/AB0K8+yAjgOMAwxq5tGNWe2w7h198dbL4Kfqt+mdb+4DjjV5oWC6QufIrKAw==" saltValue="PIkyWEVv20UMsABVu1c7ww==" spinCount="100000" sheet="1" objects="1" scenarios="1" formatColumns="0" formatRows="0" autoFilter="0"/>
  <autoFilter ref="C132:K309" xr:uid="{00000000-0009-0000-0000-000006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75"/>
  <sheetViews>
    <sheetView showGridLines="0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ht="12" customHeight="1" x14ac:dyDescent="0.2">
      <c r="B8" s="20"/>
      <c r="D8" s="27" t="s">
        <v>139</v>
      </c>
      <c r="L8" s="20"/>
    </row>
    <row r="9" spans="2:46" s="1" customFormat="1" ht="16.5" customHeight="1" x14ac:dyDescent="0.2">
      <c r="B9" s="32"/>
      <c r="E9" s="249" t="s">
        <v>1112</v>
      </c>
      <c r="F9" s="248"/>
      <c r="G9" s="248"/>
      <c r="H9" s="248"/>
      <c r="L9" s="32"/>
    </row>
    <row r="10" spans="2:46" s="1" customFormat="1" ht="12" customHeight="1" x14ac:dyDescent="0.2">
      <c r="B10" s="32"/>
      <c r="D10" s="27" t="s">
        <v>141</v>
      </c>
      <c r="L10" s="32"/>
    </row>
    <row r="11" spans="2:46" s="1" customFormat="1" ht="16.5" customHeight="1" x14ac:dyDescent="0.2">
      <c r="B11" s="32"/>
      <c r="E11" s="221" t="s">
        <v>1297</v>
      </c>
      <c r="F11" s="248"/>
      <c r="G11" s="248"/>
      <c r="H11" s="24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/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 x14ac:dyDescent="0.2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ROUND(J130,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ROUND((SUM(BE130:BE274)),  1)</f>
        <v>0</v>
      </c>
      <c r="I35" s="97">
        <v>0.21</v>
      </c>
      <c r="J35" s="86">
        <f>ROUND(((SUM(BE130:BE274))*I35),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ROUND((SUM(BF130:BF274)),  1)</f>
        <v>0</v>
      </c>
      <c r="I36" s="97">
        <v>0.15</v>
      </c>
      <c r="J36" s="86">
        <f>ROUND(((SUM(BF130:BF274))*I36),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ROUND((SUM(BG130:BG274)),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ROUND((SUM(BH130:BH274)),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ROUND((SUM(BI130:BI274)),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1112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b - ZTI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J130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148</v>
      </c>
      <c r="E99" s="111"/>
      <c r="F99" s="111"/>
      <c r="G99" s="111"/>
      <c r="H99" s="111"/>
      <c r="I99" s="111"/>
      <c r="J99" s="112">
        <f>J131</f>
        <v>0</v>
      </c>
      <c r="L99" s="109"/>
    </row>
    <row r="100" spans="2:47" s="9" customFormat="1" ht="19.899999999999999" customHeight="1" x14ac:dyDescent="0.2">
      <c r="B100" s="113"/>
      <c r="D100" s="114" t="s">
        <v>786</v>
      </c>
      <c r="E100" s="115"/>
      <c r="F100" s="115"/>
      <c r="G100" s="115"/>
      <c r="H100" s="115"/>
      <c r="I100" s="115"/>
      <c r="J100" s="116">
        <f>J132</f>
        <v>0</v>
      </c>
      <c r="L100" s="113"/>
    </row>
    <row r="101" spans="2:47" s="9" customFormat="1" ht="19.899999999999999" customHeight="1" x14ac:dyDescent="0.2">
      <c r="B101" s="113"/>
      <c r="D101" s="114" t="s">
        <v>787</v>
      </c>
      <c r="E101" s="115"/>
      <c r="F101" s="115"/>
      <c r="G101" s="115"/>
      <c r="H101" s="115"/>
      <c r="I101" s="115"/>
      <c r="J101" s="116">
        <f>J168</f>
        <v>0</v>
      </c>
      <c r="L101" s="113"/>
    </row>
    <row r="102" spans="2:47" s="9" customFormat="1" ht="19.899999999999999" customHeight="1" x14ac:dyDescent="0.2">
      <c r="B102" s="113"/>
      <c r="D102" s="114" t="s">
        <v>149</v>
      </c>
      <c r="E102" s="115"/>
      <c r="F102" s="115"/>
      <c r="G102" s="115"/>
      <c r="H102" s="115"/>
      <c r="I102" s="115"/>
      <c r="J102" s="116">
        <f>J172</f>
        <v>0</v>
      </c>
      <c r="L102" s="113"/>
    </row>
    <row r="103" spans="2:47" s="9" customFormat="1" ht="19.899999999999999" customHeight="1" x14ac:dyDescent="0.2">
      <c r="B103" s="113"/>
      <c r="D103" s="114" t="s">
        <v>788</v>
      </c>
      <c r="E103" s="115"/>
      <c r="F103" s="115"/>
      <c r="G103" s="115"/>
      <c r="H103" s="115"/>
      <c r="I103" s="115"/>
      <c r="J103" s="116">
        <f>J179</f>
        <v>0</v>
      </c>
      <c r="L103" s="113"/>
    </row>
    <row r="104" spans="2:47" s="9" customFormat="1" ht="19.899999999999999" customHeight="1" x14ac:dyDescent="0.2">
      <c r="B104" s="113"/>
      <c r="D104" s="114" t="s">
        <v>150</v>
      </c>
      <c r="E104" s="115"/>
      <c r="F104" s="115"/>
      <c r="G104" s="115"/>
      <c r="H104" s="115"/>
      <c r="I104" s="115"/>
      <c r="J104" s="116">
        <f>J194</f>
        <v>0</v>
      </c>
      <c r="L104" s="113"/>
    </row>
    <row r="105" spans="2:47" s="9" customFormat="1" ht="19.899999999999999" customHeight="1" x14ac:dyDescent="0.2">
      <c r="B105" s="113"/>
      <c r="D105" s="114" t="s">
        <v>151</v>
      </c>
      <c r="E105" s="115"/>
      <c r="F105" s="115"/>
      <c r="G105" s="115"/>
      <c r="H105" s="115"/>
      <c r="I105" s="115"/>
      <c r="J105" s="116">
        <f>J199</f>
        <v>0</v>
      </c>
      <c r="L105" s="113"/>
    </row>
    <row r="106" spans="2:47" s="9" customFormat="1" ht="19.899999999999999" customHeight="1" x14ac:dyDescent="0.2">
      <c r="B106" s="113"/>
      <c r="D106" s="114" t="s">
        <v>152</v>
      </c>
      <c r="E106" s="115"/>
      <c r="F106" s="115"/>
      <c r="G106" s="115"/>
      <c r="H106" s="115"/>
      <c r="I106" s="115"/>
      <c r="J106" s="116">
        <f>J211</f>
        <v>0</v>
      </c>
      <c r="L106" s="113"/>
    </row>
    <row r="107" spans="2:47" s="8" customFormat="1" ht="24.95" customHeight="1" x14ac:dyDescent="0.2">
      <c r="B107" s="109"/>
      <c r="D107" s="110" t="s">
        <v>153</v>
      </c>
      <c r="E107" s="111"/>
      <c r="F107" s="111"/>
      <c r="G107" s="111"/>
      <c r="H107" s="111"/>
      <c r="I107" s="111"/>
      <c r="J107" s="112">
        <f>J214</f>
        <v>0</v>
      </c>
      <c r="L107" s="109"/>
    </row>
    <row r="108" spans="2:47" s="9" customFormat="1" ht="19.899999999999999" customHeight="1" x14ac:dyDescent="0.2">
      <c r="B108" s="113"/>
      <c r="D108" s="114" t="s">
        <v>789</v>
      </c>
      <c r="E108" s="115"/>
      <c r="F108" s="115"/>
      <c r="G108" s="115"/>
      <c r="H108" s="115"/>
      <c r="I108" s="115"/>
      <c r="J108" s="116">
        <f>J215</f>
        <v>0</v>
      </c>
      <c r="L108" s="113"/>
    </row>
    <row r="109" spans="2:47" s="1" customFormat="1" ht="21.75" customHeight="1" x14ac:dyDescent="0.2">
      <c r="B109" s="32"/>
      <c r="L109" s="32"/>
    </row>
    <row r="110" spans="2:47" s="1" customFormat="1" ht="6.95" customHeight="1" x14ac:dyDescent="0.2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 x14ac:dyDescent="0.2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 x14ac:dyDescent="0.2">
      <c r="B115" s="32"/>
      <c r="C115" s="21" t="s">
        <v>156</v>
      </c>
      <c r="L115" s="32"/>
    </row>
    <row r="116" spans="2:12" s="1" customFormat="1" ht="6.95" customHeight="1" x14ac:dyDescent="0.2">
      <c r="B116" s="32"/>
      <c r="L116" s="32"/>
    </row>
    <row r="117" spans="2:12" s="1" customFormat="1" ht="12" customHeight="1" x14ac:dyDescent="0.2">
      <c r="B117" s="32"/>
      <c r="C117" s="27" t="s">
        <v>16</v>
      </c>
      <c r="L117" s="32"/>
    </row>
    <row r="118" spans="2:12" s="1" customFormat="1" ht="16.5" customHeight="1" x14ac:dyDescent="0.2">
      <c r="B118" s="32"/>
      <c r="E118" s="249" t="str">
        <f>E7</f>
        <v>Gymnázium a grafická SOŠ Přelouč - rekonstrukce střech a sanace suterénu</v>
      </c>
      <c r="F118" s="250"/>
      <c r="G118" s="250"/>
      <c r="H118" s="250"/>
      <c r="L118" s="32"/>
    </row>
    <row r="119" spans="2:12" ht="12" customHeight="1" x14ac:dyDescent="0.2">
      <c r="B119" s="20"/>
      <c r="C119" s="27" t="s">
        <v>139</v>
      </c>
      <c r="L119" s="20"/>
    </row>
    <row r="120" spans="2:12" s="1" customFormat="1" ht="16.5" customHeight="1" x14ac:dyDescent="0.2">
      <c r="B120" s="32"/>
      <c r="E120" s="249" t="s">
        <v>1112</v>
      </c>
      <c r="F120" s="248"/>
      <c r="G120" s="248"/>
      <c r="H120" s="248"/>
      <c r="L120" s="32"/>
    </row>
    <row r="121" spans="2:12" s="1" customFormat="1" ht="12" customHeight="1" x14ac:dyDescent="0.2">
      <c r="B121" s="32"/>
      <c r="C121" s="27" t="s">
        <v>141</v>
      </c>
      <c r="L121" s="32"/>
    </row>
    <row r="122" spans="2:12" s="1" customFormat="1" ht="16.5" customHeight="1" x14ac:dyDescent="0.2">
      <c r="B122" s="32"/>
      <c r="E122" s="221" t="str">
        <f>E11</f>
        <v>b - ZTI</v>
      </c>
      <c r="F122" s="248"/>
      <c r="G122" s="248"/>
      <c r="H122" s="248"/>
      <c r="L122" s="32"/>
    </row>
    <row r="123" spans="2:12" s="1" customFormat="1" ht="6.95" customHeight="1" x14ac:dyDescent="0.2">
      <c r="B123" s="32"/>
      <c r="L123" s="32"/>
    </row>
    <row r="124" spans="2:12" s="1" customFormat="1" ht="12" customHeight="1" x14ac:dyDescent="0.2">
      <c r="B124" s="32"/>
      <c r="C124" s="27" t="s">
        <v>20</v>
      </c>
      <c r="F124" s="25" t="str">
        <f>F14</f>
        <v>Přelouč</v>
      </c>
      <c r="I124" s="27" t="s">
        <v>22</v>
      </c>
      <c r="J124" s="52" t="str">
        <f>IF(J14="","",J14)</f>
        <v/>
      </c>
      <c r="L124" s="32"/>
    </row>
    <row r="125" spans="2:12" s="1" customFormat="1" ht="6.95" customHeight="1" x14ac:dyDescent="0.2">
      <c r="B125" s="32"/>
      <c r="L125" s="32"/>
    </row>
    <row r="126" spans="2:12" s="1" customFormat="1" ht="25.7" customHeight="1" x14ac:dyDescent="0.2">
      <c r="B126" s="32"/>
      <c r="C126" s="27" t="s">
        <v>23</v>
      </c>
      <c r="F126" s="25" t="str">
        <f>E17</f>
        <v>Pardubický kraj, Komenského nám. 125, Pardubice</v>
      </c>
      <c r="I126" s="27" t="s">
        <v>29</v>
      </c>
      <c r="J126" s="30" t="str">
        <f>E23</f>
        <v>ILB prostav s.r.o., Na Kopci 316, Mikulovice</v>
      </c>
      <c r="L126" s="32"/>
    </row>
    <row r="127" spans="2:12" s="1" customFormat="1" ht="15.2" customHeight="1" x14ac:dyDescent="0.2">
      <c r="B127" s="32"/>
      <c r="C127" s="27" t="s">
        <v>27</v>
      </c>
      <c r="F127" s="25" t="str">
        <f>IF(E20="","",E20)</f>
        <v>Vyplň údaj</v>
      </c>
      <c r="I127" s="27" t="s">
        <v>32</v>
      </c>
      <c r="J127" s="30" t="str">
        <f>E26</f>
        <v>ing. V. Švehla</v>
      </c>
      <c r="L127" s="32"/>
    </row>
    <row r="128" spans="2:12" s="1" customFormat="1" ht="10.35" customHeight="1" x14ac:dyDescent="0.2">
      <c r="B128" s="32"/>
      <c r="L128" s="32"/>
    </row>
    <row r="129" spans="2:65" s="10" customFormat="1" ht="29.25" customHeight="1" x14ac:dyDescent="0.2">
      <c r="B129" s="117"/>
      <c r="C129" s="118" t="s">
        <v>157</v>
      </c>
      <c r="D129" s="119" t="s">
        <v>60</v>
      </c>
      <c r="E129" s="119" t="s">
        <v>56</v>
      </c>
      <c r="F129" s="119" t="s">
        <v>57</v>
      </c>
      <c r="G129" s="119" t="s">
        <v>158</v>
      </c>
      <c r="H129" s="119" t="s">
        <v>159</v>
      </c>
      <c r="I129" s="119" t="s">
        <v>160</v>
      </c>
      <c r="J129" s="119" t="s">
        <v>145</v>
      </c>
      <c r="K129" s="120" t="s">
        <v>161</v>
      </c>
      <c r="L129" s="117"/>
      <c r="M129" s="59" t="s">
        <v>1</v>
      </c>
      <c r="N129" s="60" t="s">
        <v>39</v>
      </c>
      <c r="O129" s="60" t="s">
        <v>162</v>
      </c>
      <c r="P129" s="60" t="s">
        <v>163</v>
      </c>
      <c r="Q129" s="60" t="s">
        <v>164</v>
      </c>
      <c r="R129" s="60" t="s">
        <v>165</v>
      </c>
      <c r="S129" s="60" t="s">
        <v>166</v>
      </c>
      <c r="T129" s="61" t="s">
        <v>167</v>
      </c>
    </row>
    <row r="130" spans="2:65" s="1" customFormat="1" ht="22.9" customHeight="1" x14ac:dyDescent="0.25">
      <c r="B130" s="32"/>
      <c r="C130" s="64" t="s">
        <v>168</v>
      </c>
      <c r="J130" s="121">
        <f>BK130</f>
        <v>0</v>
      </c>
      <c r="L130" s="32"/>
      <c r="M130" s="62"/>
      <c r="N130" s="53"/>
      <c r="O130" s="53"/>
      <c r="P130" s="122">
        <f>P131+P214</f>
        <v>0</v>
      </c>
      <c r="Q130" s="53"/>
      <c r="R130" s="122">
        <f>R131+R214</f>
        <v>0.72296960999999993</v>
      </c>
      <c r="S130" s="53"/>
      <c r="T130" s="123">
        <f>T131+T214</f>
        <v>0.76156000000000001</v>
      </c>
      <c r="AT130" s="17" t="s">
        <v>74</v>
      </c>
      <c r="AU130" s="17" t="s">
        <v>147</v>
      </c>
      <c r="BK130" s="124">
        <f>BK131+BK214</f>
        <v>0</v>
      </c>
    </row>
    <row r="131" spans="2:65" s="11" customFormat="1" ht="25.9" customHeight="1" x14ac:dyDescent="0.2">
      <c r="B131" s="125"/>
      <c r="D131" s="126" t="s">
        <v>74</v>
      </c>
      <c r="E131" s="127" t="s">
        <v>169</v>
      </c>
      <c r="F131" s="127" t="s">
        <v>170</v>
      </c>
      <c r="I131" s="128"/>
      <c r="J131" s="129">
        <f>BK131</f>
        <v>0</v>
      </c>
      <c r="L131" s="125"/>
      <c r="M131" s="130"/>
      <c r="P131" s="131">
        <f>P132+P168+P172+P179+P194+P199+P211</f>
        <v>0</v>
      </c>
      <c r="R131" s="131">
        <f>R132+R168+R172+R179+R194+R199+R211</f>
        <v>0.57979971999999991</v>
      </c>
      <c r="T131" s="132">
        <f>T132+T168+T172+T179+T194+T199+T211</f>
        <v>0.34899999999999998</v>
      </c>
      <c r="AR131" s="126" t="s">
        <v>19</v>
      </c>
      <c r="AT131" s="133" t="s">
        <v>74</v>
      </c>
      <c r="AU131" s="133" t="s">
        <v>75</v>
      </c>
      <c r="AY131" s="126" t="s">
        <v>171</v>
      </c>
      <c r="BK131" s="134">
        <f>BK132+BK168+BK172+BK179+BK194+BK199+BK211</f>
        <v>0</v>
      </c>
    </row>
    <row r="132" spans="2:65" s="11" customFormat="1" ht="22.9" customHeight="1" x14ac:dyDescent="0.2">
      <c r="B132" s="125"/>
      <c r="D132" s="126" t="s">
        <v>74</v>
      </c>
      <c r="E132" s="135" t="s">
        <v>19</v>
      </c>
      <c r="F132" s="135" t="s">
        <v>790</v>
      </c>
      <c r="I132" s="128"/>
      <c r="J132" s="136">
        <f>BK132</f>
        <v>0</v>
      </c>
      <c r="L132" s="125"/>
      <c r="M132" s="130"/>
      <c r="P132" s="131">
        <f>SUM(P133:P167)</f>
        <v>0</v>
      </c>
      <c r="R132" s="131">
        <f>SUM(R133:R167)</f>
        <v>1.0062120000000001E-2</v>
      </c>
      <c r="T132" s="132">
        <f>SUM(T133:T167)</f>
        <v>0</v>
      </c>
      <c r="AR132" s="126" t="s">
        <v>19</v>
      </c>
      <c r="AT132" s="133" t="s">
        <v>74</v>
      </c>
      <c r="AU132" s="133" t="s">
        <v>19</v>
      </c>
      <c r="AY132" s="126" t="s">
        <v>171</v>
      </c>
      <c r="BK132" s="134">
        <f>SUM(BK133:BK167)</f>
        <v>0</v>
      </c>
    </row>
    <row r="133" spans="2:65" s="1" customFormat="1" ht="37.9" customHeight="1" x14ac:dyDescent="0.2">
      <c r="B133" s="32"/>
      <c r="C133" s="137" t="s">
        <v>19</v>
      </c>
      <c r="D133" s="137" t="s">
        <v>174</v>
      </c>
      <c r="E133" s="138" t="s">
        <v>791</v>
      </c>
      <c r="F133" s="139" t="s">
        <v>792</v>
      </c>
      <c r="G133" s="140" t="s">
        <v>793</v>
      </c>
      <c r="H133" s="141">
        <v>6.6</v>
      </c>
      <c r="I133" s="142"/>
      <c r="J133" s="143">
        <f>ROUND(I133*H133,1)</f>
        <v>0</v>
      </c>
      <c r="K133" s="139" t="s">
        <v>178</v>
      </c>
      <c r="L133" s="32"/>
      <c r="M133" s="144" t="s">
        <v>1</v>
      </c>
      <c r="N133" s="145" t="s">
        <v>40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111</v>
      </c>
      <c r="AT133" s="148" t="s">
        <v>174</v>
      </c>
      <c r="AU133" s="148" t="s">
        <v>82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19</v>
      </c>
      <c r="BK133" s="149">
        <f>ROUND(I133*H133,1)</f>
        <v>0</v>
      </c>
      <c r="BL133" s="17" t="s">
        <v>111</v>
      </c>
      <c r="BM133" s="148" t="s">
        <v>1298</v>
      </c>
    </row>
    <row r="134" spans="2:65" s="1" customFormat="1" ht="29.25" x14ac:dyDescent="0.2">
      <c r="B134" s="32"/>
      <c r="D134" s="150" t="s">
        <v>180</v>
      </c>
      <c r="F134" s="151" t="s">
        <v>795</v>
      </c>
      <c r="I134" s="152"/>
      <c r="L134" s="32"/>
      <c r="M134" s="153"/>
      <c r="T134" s="56"/>
      <c r="AT134" s="17" t="s">
        <v>180</v>
      </c>
      <c r="AU134" s="17" t="s">
        <v>82</v>
      </c>
    </row>
    <row r="135" spans="2:65" s="12" customFormat="1" x14ac:dyDescent="0.2">
      <c r="B135" s="154"/>
      <c r="D135" s="150" t="s">
        <v>182</v>
      </c>
      <c r="E135" s="155" t="s">
        <v>1</v>
      </c>
      <c r="F135" s="156" t="s">
        <v>1299</v>
      </c>
      <c r="H135" s="157">
        <v>6.6</v>
      </c>
      <c r="I135" s="158"/>
      <c r="L135" s="154"/>
      <c r="M135" s="159"/>
      <c r="T135" s="160"/>
      <c r="AT135" s="155" t="s">
        <v>182</v>
      </c>
      <c r="AU135" s="155" t="s">
        <v>82</v>
      </c>
      <c r="AV135" s="12" t="s">
        <v>82</v>
      </c>
      <c r="AW135" s="12" t="s">
        <v>31</v>
      </c>
      <c r="AX135" s="12" t="s">
        <v>19</v>
      </c>
      <c r="AY135" s="155" t="s">
        <v>171</v>
      </c>
    </row>
    <row r="136" spans="2:65" s="1" customFormat="1" ht="21.75" customHeight="1" x14ac:dyDescent="0.2">
      <c r="B136" s="32"/>
      <c r="C136" s="137" t="s">
        <v>82</v>
      </c>
      <c r="D136" s="137" t="s">
        <v>174</v>
      </c>
      <c r="E136" s="138" t="s">
        <v>797</v>
      </c>
      <c r="F136" s="139" t="s">
        <v>798</v>
      </c>
      <c r="G136" s="140" t="s">
        <v>177</v>
      </c>
      <c r="H136" s="141">
        <v>12</v>
      </c>
      <c r="I136" s="142"/>
      <c r="J136" s="143">
        <f>ROUND(I136*H136,1)</f>
        <v>0</v>
      </c>
      <c r="K136" s="139" t="s">
        <v>178</v>
      </c>
      <c r="L136" s="32"/>
      <c r="M136" s="144" t="s">
        <v>1</v>
      </c>
      <c r="N136" s="145" t="s">
        <v>40</v>
      </c>
      <c r="P136" s="146">
        <f>O136*H136</f>
        <v>0</v>
      </c>
      <c r="Q136" s="146">
        <v>8.3850999999999999E-4</v>
      </c>
      <c r="R136" s="146">
        <f>Q136*H136</f>
        <v>1.0062120000000001E-2</v>
      </c>
      <c r="S136" s="146">
        <v>0</v>
      </c>
      <c r="T136" s="147">
        <f>S136*H136</f>
        <v>0</v>
      </c>
      <c r="AR136" s="148" t="s">
        <v>111</v>
      </c>
      <c r="AT136" s="148" t="s">
        <v>174</v>
      </c>
      <c r="AU136" s="148" t="s">
        <v>82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19</v>
      </c>
      <c r="BK136" s="149">
        <f>ROUND(I136*H136,1)</f>
        <v>0</v>
      </c>
      <c r="BL136" s="17" t="s">
        <v>111</v>
      </c>
      <c r="BM136" s="148" t="s">
        <v>1300</v>
      </c>
    </row>
    <row r="137" spans="2:65" s="1" customFormat="1" ht="19.5" x14ac:dyDescent="0.2">
      <c r="B137" s="32"/>
      <c r="D137" s="150" t="s">
        <v>180</v>
      </c>
      <c r="F137" s="151" t="s">
        <v>800</v>
      </c>
      <c r="I137" s="152"/>
      <c r="L137" s="32"/>
      <c r="M137" s="153"/>
      <c r="T137" s="56"/>
      <c r="AT137" s="17" t="s">
        <v>180</v>
      </c>
      <c r="AU137" s="17" t="s">
        <v>82</v>
      </c>
    </row>
    <row r="138" spans="2:65" s="12" customFormat="1" x14ac:dyDescent="0.2">
      <c r="B138" s="154"/>
      <c r="D138" s="150" t="s">
        <v>182</v>
      </c>
      <c r="E138" s="155" t="s">
        <v>1</v>
      </c>
      <c r="F138" s="156" t="s">
        <v>1301</v>
      </c>
      <c r="H138" s="157">
        <v>12</v>
      </c>
      <c r="I138" s="158"/>
      <c r="L138" s="154"/>
      <c r="M138" s="159"/>
      <c r="T138" s="160"/>
      <c r="AT138" s="155" t="s">
        <v>182</v>
      </c>
      <c r="AU138" s="155" t="s">
        <v>82</v>
      </c>
      <c r="AV138" s="12" t="s">
        <v>82</v>
      </c>
      <c r="AW138" s="12" t="s">
        <v>31</v>
      </c>
      <c r="AX138" s="12" t="s">
        <v>19</v>
      </c>
      <c r="AY138" s="155" t="s">
        <v>171</v>
      </c>
    </row>
    <row r="139" spans="2:65" s="1" customFormat="1" ht="24.2" customHeight="1" x14ac:dyDescent="0.2">
      <c r="B139" s="32"/>
      <c r="C139" s="137" t="s">
        <v>107</v>
      </c>
      <c r="D139" s="137" t="s">
        <v>174</v>
      </c>
      <c r="E139" s="138" t="s">
        <v>802</v>
      </c>
      <c r="F139" s="139" t="s">
        <v>803</v>
      </c>
      <c r="G139" s="140" t="s">
        <v>177</v>
      </c>
      <c r="H139" s="141">
        <v>12</v>
      </c>
      <c r="I139" s="142"/>
      <c r="J139" s="143">
        <f>ROUND(I139*H139,1)</f>
        <v>0</v>
      </c>
      <c r="K139" s="139" t="s">
        <v>178</v>
      </c>
      <c r="L139" s="32"/>
      <c r="M139" s="144" t="s">
        <v>1</v>
      </c>
      <c r="N139" s="145" t="s">
        <v>40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111</v>
      </c>
      <c r="AT139" s="148" t="s">
        <v>174</v>
      </c>
      <c r="AU139" s="148" t="s">
        <v>82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19</v>
      </c>
      <c r="BK139" s="149">
        <f>ROUND(I139*H139,1)</f>
        <v>0</v>
      </c>
      <c r="BL139" s="17" t="s">
        <v>111</v>
      </c>
      <c r="BM139" s="148" t="s">
        <v>1302</v>
      </c>
    </row>
    <row r="140" spans="2:65" s="1" customFormat="1" ht="29.25" x14ac:dyDescent="0.2">
      <c r="B140" s="32"/>
      <c r="D140" s="150" t="s">
        <v>180</v>
      </c>
      <c r="F140" s="151" t="s">
        <v>805</v>
      </c>
      <c r="I140" s="152"/>
      <c r="L140" s="32"/>
      <c r="M140" s="153"/>
      <c r="T140" s="56"/>
      <c r="AT140" s="17" t="s">
        <v>180</v>
      </c>
      <c r="AU140" s="17" t="s">
        <v>82</v>
      </c>
    </row>
    <row r="141" spans="2:65" s="1" customFormat="1" ht="37.9" customHeight="1" x14ac:dyDescent="0.2">
      <c r="B141" s="32"/>
      <c r="C141" s="137" t="s">
        <v>111</v>
      </c>
      <c r="D141" s="137" t="s">
        <v>174</v>
      </c>
      <c r="E141" s="138" t="s">
        <v>806</v>
      </c>
      <c r="F141" s="139" t="s">
        <v>807</v>
      </c>
      <c r="G141" s="140" t="s">
        <v>793</v>
      </c>
      <c r="H141" s="141">
        <v>6.6</v>
      </c>
      <c r="I141" s="142"/>
      <c r="J141" s="143">
        <f>ROUND(I141*H141,1)</f>
        <v>0</v>
      </c>
      <c r="K141" s="139" t="s">
        <v>178</v>
      </c>
      <c r="L141" s="32"/>
      <c r="M141" s="144" t="s">
        <v>1</v>
      </c>
      <c r="N141" s="145" t="s">
        <v>40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111</v>
      </c>
      <c r="AT141" s="148" t="s">
        <v>174</v>
      </c>
      <c r="AU141" s="148" t="s">
        <v>82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19</v>
      </c>
      <c r="BK141" s="149">
        <f>ROUND(I141*H141,1)</f>
        <v>0</v>
      </c>
      <c r="BL141" s="17" t="s">
        <v>111</v>
      </c>
      <c r="BM141" s="148" t="s">
        <v>1303</v>
      </c>
    </row>
    <row r="142" spans="2:65" s="1" customFormat="1" ht="39" x14ac:dyDescent="0.2">
      <c r="B142" s="32"/>
      <c r="D142" s="150" t="s">
        <v>180</v>
      </c>
      <c r="F142" s="151" t="s">
        <v>809</v>
      </c>
      <c r="I142" s="152"/>
      <c r="L142" s="32"/>
      <c r="M142" s="153"/>
      <c r="T142" s="56"/>
      <c r="AT142" s="17" t="s">
        <v>180</v>
      </c>
      <c r="AU142" s="17" t="s">
        <v>82</v>
      </c>
    </row>
    <row r="143" spans="2:65" s="1" customFormat="1" ht="37.9" customHeight="1" x14ac:dyDescent="0.2">
      <c r="B143" s="32"/>
      <c r="C143" s="137" t="s">
        <v>114</v>
      </c>
      <c r="D143" s="137" t="s">
        <v>174</v>
      </c>
      <c r="E143" s="138" t="s">
        <v>810</v>
      </c>
      <c r="F143" s="139" t="s">
        <v>811</v>
      </c>
      <c r="G143" s="140" t="s">
        <v>793</v>
      </c>
      <c r="H143" s="141">
        <v>125.4</v>
      </c>
      <c r="I143" s="142"/>
      <c r="J143" s="143">
        <f>ROUND(I143*H143,1)</f>
        <v>0</v>
      </c>
      <c r="K143" s="139" t="s">
        <v>178</v>
      </c>
      <c r="L143" s="32"/>
      <c r="M143" s="144" t="s">
        <v>1</v>
      </c>
      <c r="N143" s="145" t="s">
        <v>40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111</v>
      </c>
      <c r="AT143" s="148" t="s">
        <v>174</v>
      </c>
      <c r="AU143" s="148" t="s">
        <v>82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19</v>
      </c>
      <c r="BK143" s="149">
        <f>ROUND(I143*H143,1)</f>
        <v>0</v>
      </c>
      <c r="BL143" s="17" t="s">
        <v>111</v>
      </c>
      <c r="BM143" s="148" t="s">
        <v>1304</v>
      </c>
    </row>
    <row r="144" spans="2:65" s="1" customFormat="1" ht="48.75" x14ac:dyDescent="0.2">
      <c r="B144" s="32"/>
      <c r="D144" s="150" t="s">
        <v>180</v>
      </c>
      <c r="F144" s="151" t="s">
        <v>813</v>
      </c>
      <c r="I144" s="152"/>
      <c r="L144" s="32"/>
      <c r="M144" s="153"/>
      <c r="T144" s="56"/>
      <c r="AT144" s="17" t="s">
        <v>180</v>
      </c>
      <c r="AU144" s="17" t="s">
        <v>82</v>
      </c>
    </row>
    <row r="145" spans="2:65" s="12" customFormat="1" x14ac:dyDescent="0.2">
      <c r="B145" s="154"/>
      <c r="D145" s="150" t="s">
        <v>182</v>
      </c>
      <c r="E145" s="155" t="s">
        <v>1</v>
      </c>
      <c r="F145" s="156" t="s">
        <v>1305</v>
      </c>
      <c r="H145" s="157">
        <v>125.4</v>
      </c>
      <c r="I145" s="158"/>
      <c r="L145" s="154"/>
      <c r="M145" s="159"/>
      <c r="T145" s="160"/>
      <c r="AT145" s="155" t="s">
        <v>182</v>
      </c>
      <c r="AU145" s="155" t="s">
        <v>82</v>
      </c>
      <c r="AV145" s="12" t="s">
        <v>82</v>
      </c>
      <c r="AW145" s="12" t="s">
        <v>31</v>
      </c>
      <c r="AX145" s="12" t="s">
        <v>19</v>
      </c>
      <c r="AY145" s="155" t="s">
        <v>171</v>
      </c>
    </row>
    <row r="146" spans="2:65" s="1" customFormat="1" ht="24.2" customHeight="1" x14ac:dyDescent="0.2">
      <c r="B146" s="32"/>
      <c r="C146" s="137" t="s">
        <v>172</v>
      </c>
      <c r="D146" s="137" t="s">
        <v>174</v>
      </c>
      <c r="E146" s="138" t="s">
        <v>815</v>
      </c>
      <c r="F146" s="139" t="s">
        <v>816</v>
      </c>
      <c r="G146" s="140" t="s">
        <v>793</v>
      </c>
      <c r="H146" s="141">
        <v>6.6</v>
      </c>
      <c r="I146" s="142"/>
      <c r="J146" s="143">
        <f>ROUND(I146*H146,1)</f>
        <v>0</v>
      </c>
      <c r="K146" s="139" t="s">
        <v>178</v>
      </c>
      <c r="L146" s="32"/>
      <c r="M146" s="144" t="s">
        <v>1</v>
      </c>
      <c r="N146" s="145" t="s">
        <v>40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111</v>
      </c>
      <c r="AT146" s="148" t="s">
        <v>174</v>
      </c>
      <c r="AU146" s="148" t="s">
        <v>82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19</v>
      </c>
      <c r="BK146" s="149">
        <f>ROUND(I146*H146,1)</f>
        <v>0</v>
      </c>
      <c r="BL146" s="17" t="s">
        <v>111</v>
      </c>
      <c r="BM146" s="148" t="s">
        <v>1306</v>
      </c>
    </row>
    <row r="147" spans="2:65" s="1" customFormat="1" ht="19.5" x14ac:dyDescent="0.2">
      <c r="B147" s="32"/>
      <c r="D147" s="150" t="s">
        <v>180</v>
      </c>
      <c r="F147" s="151" t="s">
        <v>818</v>
      </c>
      <c r="I147" s="152"/>
      <c r="L147" s="32"/>
      <c r="M147" s="153"/>
      <c r="T147" s="56"/>
      <c r="AT147" s="17" t="s">
        <v>180</v>
      </c>
      <c r="AU147" s="17" t="s">
        <v>82</v>
      </c>
    </row>
    <row r="148" spans="2:65" s="1" customFormat="1" ht="24.2" customHeight="1" x14ac:dyDescent="0.2">
      <c r="B148" s="32"/>
      <c r="C148" s="137" t="s">
        <v>214</v>
      </c>
      <c r="D148" s="137" t="s">
        <v>174</v>
      </c>
      <c r="E148" s="138" t="s">
        <v>819</v>
      </c>
      <c r="F148" s="139" t="s">
        <v>820</v>
      </c>
      <c r="G148" s="140" t="s">
        <v>793</v>
      </c>
      <c r="H148" s="141">
        <v>6.6</v>
      </c>
      <c r="I148" s="142"/>
      <c r="J148" s="143">
        <f>ROUND(I148*H148,1)</f>
        <v>0</v>
      </c>
      <c r="K148" s="139" t="s">
        <v>178</v>
      </c>
      <c r="L148" s="32"/>
      <c r="M148" s="144" t="s">
        <v>1</v>
      </c>
      <c r="N148" s="145" t="s">
        <v>40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111</v>
      </c>
      <c r="AT148" s="148" t="s">
        <v>174</v>
      </c>
      <c r="AU148" s="148" t="s">
        <v>82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19</v>
      </c>
      <c r="BK148" s="149">
        <f>ROUND(I148*H148,1)</f>
        <v>0</v>
      </c>
      <c r="BL148" s="17" t="s">
        <v>111</v>
      </c>
      <c r="BM148" s="148" t="s">
        <v>1307</v>
      </c>
    </row>
    <row r="149" spans="2:65" s="1" customFormat="1" ht="29.25" x14ac:dyDescent="0.2">
      <c r="B149" s="32"/>
      <c r="D149" s="150" t="s">
        <v>180</v>
      </c>
      <c r="F149" s="151" t="s">
        <v>822</v>
      </c>
      <c r="I149" s="152"/>
      <c r="L149" s="32"/>
      <c r="M149" s="153"/>
      <c r="T149" s="56"/>
      <c r="AT149" s="17" t="s">
        <v>180</v>
      </c>
      <c r="AU149" s="17" t="s">
        <v>82</v>
      </c>
    </row>
    <row r="150" spans="2:65" s="1" customFormat="1" ht="33" customHeight="1" x14ac:dyDescent="0.2">
      <c r="B150" s="32"/>
      <c r="C150" s="137" t="s">
        <v>196</v>
      </c>
      <c r="D150" s="137" t="s">
        <v>174</v>
      </c>
      <c r="E150" s="138" t="s">
        <v>823</v>
      </c>
      <c r="F150" s="139" t="s">
        <v>824</v>
      </c>
      <c r="G150" s="140" t="s">
        <v>324</v>
      </c>
      <c r="H150" s="141">
        <v>26.4</v>
      </c>
      <c r="I150" s="142"/>
      <c r="J150" s="143">
        <f>ROUND(I150*H150,1)</f>
        <v>0</v>
      </c>
      <c r="K150" s="139" t="s">
        <v>178</v>
      </c>
      <c r="L150" s="32"/>
      <c r="M150" s="144" t="s">
        <v>1</v>
      </c>
      <c r="N150" s="145" t="s">
        <v>40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111</v>
      </c>
      <c r="AT150" s="148" t="s">
        <v>174</v>
      </c>
      <c r="AU150" s="148" t="s">
        <v>82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19</v>
      </c>
      <c r="BK150" s="149">
        <f>ROUND(I150*H150,1)</f>
        <v>0</v>
      </c>
      <c r="BL150" s="17" t="s">
        <v>111</v>
      </c>
      <c r="BM150" s="148" t="s">
        <v>1308</v>
      </c>
    </row>
    <row r="151" spans="2:65" s="1" customFormat="1" ht="29.25" x14ac:dyDescent="0.2">
      <c r="B151" s="32"/>
      <c r="D151" s="150" t="s">
        <v>180</v>
      </c>
      <c r="F151" s="151" t="s">
        <v>826</v>
      </c>
      <c r="I151" s="152"/>
      <c r="L151" s="32"/>
      <c r="M151" s="153"/>
      <c r="T151" s="56"/>
      <c r="AT151" s="17" t="s">
        <v>180</v>
      </c>
      <c r="AU151" s="17" t="s">
        <v>82</v>
      </c>
    </row>
    <row r="152" spans="2:65" s="12" customFormat="1" x14ac:dyDescent="0.2">
      <c r="B152" s="154"/>
      <c r="D152" s="150" t="s">
        <v>182</v>
      </c>
      <c r="E152" s="155" t="s">
        <v>1</v>
      </c>
      <c r="F152" s="156" t="s">
        <v>1309</v>
      </c>
      <c r="H152" s="157">
        <v>13.2</v>
      </c>
      <c r="I152" s="158"/>
      <c r="L152" s="154"/>
      <c r="M152" s="159"/>
      <c r="T152" s="160"/>
      <c r="AT152" s="155" t="s">
        <v>182</v>
      </c>
      <c r="AU152" s="155" t="s">
        <v>82</v>
      </c>
      <c r="AV152" s="12" t="s">
        <v>82</v>
      </c>
      <c r="AW152" s="12" t="s">
        <v>31</v>
      </c>
      <c r="AX152" s="12" t="s">
        <v>19</v>
      </c>
      <c r="AY152" s="155" t="s">
        <v>171</v>
      </c>
    </row>
    <row r="153" spans="2:65" s="12" customFormat="1" x14ac:dyDescent="0.2">
      <c r="B153" s="154"/>
      <c r="D153" s="150" t="s">
        <v>182</v>
      </c>
      <c r="F153" s="156" t="s">
        <v>1310</v>
      </c>
      <c r="H153" s="157">
        <v>26.4</v>
      </c>
      <c r="I153" s="158"/>
      <c r="L153" s="154"/>
      <c r="M153" s="159"/>
      <c r="T153" s="160"/>
      <c r="AT153" s="155" t="s">
        <v>182</v>
      </c>
      <c r="AU153" s="155" t="s">
        <v>82</v>
      </c>
      <c r="AV153" s="12" t="s">
        <v>82</v>
      </c>
      <c r="AW153" s="12" t="s">
        <v>4</v>
      </c>
      <c r="AX153" s="12" t="s">
        <v>19</v>
      </c>
      <c r="AY153" s="155" t="s">
        <v>171</v>
      </c>
    </row>
    <row r="154" spans="2:65" s="1" customFormat="1" ht="24.2" customHeight="1" x14ac:dyDescent="0.2">
      <c r="B154" s="32"/>
      <c r="C154" s="137" t="s">
        <v>226</v>
      </c>
      <c r="D154" s="137" t="s">
        <v>174</v>
      </c>
      <c r="E154" s="138" t="s">
        <v>828</v>
      </c>
      <c r="F154" s="139" t="s">
        <v>829</v>
      </c>
      <c r="G154" s="140" t="s">
        <v>793</v>
      </c>
      <c r="H154" s="141">
        <v>4.2</v>
      </c>
      <c r="I154" s="142"/>
      <c r="J154" s="143">
        <f>ROUND(I154*H154,1)</f>
        <v>0</v>
      </c>
      <c r="K154" s="139" t="s">
        <v>178</v>
      </c>
      <c r="L154" s="32"/>
      <c r="M154" s="144" t="s">
        <v>1</v>
      </c>
      <c r="N154" s="145" t="s">
        <v>40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111</v>
      </c>
      <c r="AT154" s="148" t="s">
        <v>174</v>
      </c>
      <c r="AU154" s="148" t="s">
        <v>82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19</v>
      </c>
      <c r="BK154" s="149">
        <f>ROUND(I154*H154,1)</f>
        <v>0</v>
      </c>
      <c r="BL154" s="17" t="s">
        <v>111</v>
      </c>
      <c r="BM154" s="148" t="s">
        <v>1311</v>
      </c>
    </row>
    <row r="155" spans="2:65" s="1" customFormat="1" ht="29.25" x14ac:dyDescent="0.2">
      <c r="B155" s="32"/>
      <c r="D155" s="150" t="s">
        <v>180</v>
      </c>
      <c r="F155" s="151" t="s">
        <v>831</v>
      </c>
      <c r="I155" s="152"/>
      <c r="L155" s="32"/>
      <c r="M155" s="153"/>
      <c r="T155" s="56"/>
      <c r="AT155" s="17" t="s">
        <v>180</v>
      </c>
      <c r="AU155" s="17" t="s">
        <v>82</v>
      </c>
    </row>
    <row r="156" spans="2:65" s="12" customFormat="1" x14ac:dyDescent="0.2">
      <c r="B156" s="154"/>
      <c r="D156" s="150" t="s">
        <v>182</v>
      </c>
      <c r="E156" s="155" t="s">
        <v>1</v>
      </c>
      <c r="F156" s="156" t="s">
        <v>1312</v>
      </c>
      <c r="H156" s="157">
        <v>4.2</v>
      </c>
      <c r="I156" s="158"/>
      <c r="L156" s="154"/>
      <c r="M156" s="159"/>
      <c r="T156" s="160"/>
      <c r="AT156" s="155" t="s">
        <v>182</v>
      </c>
      <c r="AU156" s="155" t="s">
        <v>82</v>
      </c>
      <c r="AV156" s="12" t="s">
        <v>82</v>
      </c>
      <c r="AW156" s="12" t="s">
        <v>31</v>
      </c>
      <c r="AX156" s="12" t="s">
        <v>19</v>
      </c>
      <c r="AY156" s="155" t="s">
        <v>171</v>
      </c>
    </row>
    <row r="157" spans="2:65" s="1" customFormat="1" ht="16.5" customHeight="1" x14ac:dyDescent="0.2">
      <c r="B157" s="32"/>
      <c r="C157" s="168" t="s">
        <v>231</v>
      </c>
      <c r="D157" s="168" t="s">
        <v>193</v>
      </c>
      <c r="E157" s="169" t="s">
        <v>833</v>
      </c>
      <c r="F157" s="170" t="s">
        <v>834</v>
      </c>
      <c r="G157" s="171" t="s">
        <v>324</v>
      </c>
      <c r="H157" s="172">
        <v>8.4</v>
      </c>
      <c r="I157" s="173"/>
      <c r="J157" s="174">
        <f>ROUND(I157*H157,1)</f>
        <v>0</v>
      </c>
      <c r="K157" s="170" t="s">
        <v>178</v>
      </c>
      <c r="L157" s="175"/>
      <c r="M157" s="176" t="s">
        <v>1</v>
      </c>
      <c r="N157" s="177" t="s">
        <v>40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196</v>
      </c>
      <c r="AT157" s="148" t="s">
        <v>193</v>
      </c>
      <c r="AU157" s="148" t="s">
        <v>82</v>
      </c>
      <c r="AY157" s="17" t="s">
        <v>171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19</v>
      </c>
      <c r="BK157" s="149">
        <f>ROUND(I157*H157,1)</f>
        <v>0</v>
      </c>
      <c r="BL157" s="17" t="s">
        <v>111</v>
      </c>
      <c r="BM157" s="148" t="s">
        <v>1313</v>
      </c>
    </row>
    <row r="158" spans="2:65" s="1" customFormat="1" x14ac:dyDescent="0.2">
      <c r="B158" s="32"/>
      <c r="D158" s="150" t="s">
        <v>180</v>
      </c>
      <c r="F158" s="151" t="s">
        <v>834</v>
      </c>
      <c r="I158" s="152"/>
      <c r="L158" s="32"/>
      <c r="M158" s="153"/>
      <c r="T158" s="56"/>
      <c r="AT158" s="17" t="s">
        <v>180</v>
      </c>
      <c r="AU158" s="17" t="s">
        <v>82</v>
      </c>
    </row>
    <row r="159" spans="2:65" s="12" customFormat="1" x14ac:dyDescent="0.2">
      <c r="B159" s="154"/>
      <c r="D159" s="150" t="s">
        <v>182</v>
      </c>
      <c r="E159" s="155" t="s">
        <v>1</v>
      </c>
      <c r="F159" s="156" t="s">
        <v>1314</v>
      </c>
      <c r="H159" s="157">
        <v>4.2</v>
      </c>
      <c r="I159" s="158"/>
      <c r="L159" s="154"/>
      <c r="M159" s="159"/>
      <c r="T159" s="160"/>
      <c r="AT159" s="155" t="s">
        <v>182</v>
      </c>
      <c r="AU159" s="155" t="s">
        <v>82</v>
      </c>
      <c r="AV159" s="12" t="s">
        <v>82</v>
      </c>
      <c r="AW159" s="12" t="s">
        <v>31</v>
      </c>
      <c r="AX159" s="12" t="s">
        <v>19</v>
      </c>
      <c r="AY159" s="155" t="s">
        <v>171</v>
      </c>
    </row>
    <row r="160" spans="2:65" s="12" customFormat="1" x14ac:dyDescent="0.2">
      <c r="B160" s="154"/>
      <c r="D160" s="150" t="s">
        <v>182</v>
      </c>
      <c r="F160" s="156" t="s">
        <v>1315</v>
      </c>
      <c r="H160" s="157">
        <v>8.4</v>
      </c>
      <c r="I160" s="158"/>
      <c r="L160" s="154"/>
      <c r="M160" s="159"/>
      <c r="T160" s="160"/>
      <c r="AT160" s="155" t="s">
        <v>182</v>
      </c>
      <c r="AU160" s="155" t="s">
        <v>82</v>
      </c>
      <c r="AV160" s="12" t="s">
        <v>82</v>
      </c>
      <c r="AW160" s="12" t="s">
        <v>4</v>
      </c>
      <c r="AX160" s="12" t="s">
        <v>19</v>
      </c>
      <c r="AY160" s="155" t="s">
        <v>171</v>
      </c>
    </row>
    <row r="161" spans="2:65" s="1" customFormat="1" ht="24.2" customHeight="1" x14ac:dyDescent="0.2">
      <c r="B161" s="32"/>
      <c r="C161" s="137" t="s">
        <v>235</v>
      </c>
      <c r="D161" s="137" t="s">
        <v>174</v>
      </c>
      <c r="E161" s="138" t="s">
        <v>837</v>
      </c>
      <c r="F161" s="139" t="s">
        <v>838</v>
      </c>
      <c r="G161" s="140" t="s">
        <v>793</v>
      </c>
      <c r="H161" s="141">
        <v>2.1</v>
      </c>
      <c r="I161" s="142"/>
      <c r="J161" s="143">
        <f>ROUND(I161*H161,1)</f>
        <v>0</v>
      </c>
      <c r="K161" s="139" t="s">
        <v>178</v>
      </c>
      <c r="L161" s="32"/>
      <c r="M161" s="144" t="s">
        <v>1</v>
      </c>
      <c r="N161" s="145" t="s">
        <v>40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111</v>
      </c>
      <c r="AT161" s="148" t="s">
        <v>174</v>
      </c>
      <c r="AU161" s="148" t="s">
        <v>82</v>
      </c>
      <c r="AY161" s="17" t="s">
        <v>171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19</v>
      </c>
      <c r="BK161" s="149">
        <f>ROUND(I161*H161,1)</f>
        <v>0</v>
      </c>
      <c r="BL161" s="17" t="s">
        <v>111</v>
      </c>
      <c r="BM161" s="148" t="s">
        <v>1316</v>
      </c>
    </row>
    <row r="162" spans="2:65" s="1" customFormat="1" ht="39" x14ac:dyDescent="0.2">
      <c r="B162" s="32"/>
      <c r="D162" s="150" t="s">
        <v>180</v>
      </c>
      <c r="F162" s="151" t="s">
        <v>840</v>
      </c>
      <c r="I162" s="152"/>
      <c r="L162" s="32"/>
      <c r="M162" s="153"/>
      <c r="T162" s="56"/>
      <c r="AT162" s="17" t="s">
        <v>180</v>
      </c>
      <c r="AU162" s="17" t="s">
        <v>82</v>
      </c>
    </row>
    <row r="163" spans="2:65" s="12" customFormat="1" x14ac:dyDescent="0.2">
      <c r="B163" s="154"/>
      <c r="D163" s="150" t="s">
        <v>182</v>
      </c>
      <c r="E163" s="155" t="s">
        <v>1</v>
      </c>
      <c r="F163" s="156" t="s">
        <v>1317</v>
      </c>
      <c r="H163" s="157">
        <v>2.1</v>
      </c>
      <c r="I163" s="158"/>
      <c r="L163" s="154"/>
      <c r="M163" s="159"/>
      <c r="T163" s="160"/>
      <c r="AT163" s="155" t="s">
        <v>182</v>
      </c>
      <c r="AU163" s="155" t="s">
        <v>82</v>
      </c>
      <c r="AV163" s="12" t="s">
        <v>82</v>
      </c>
      <c r="AW163" s="12" t="s">
        <v>31</v>
      </c>
      <c r="AX163" s="12" t="s">
        <v>19</v>
      </c>
      <c r="AY163" s="155" t="s">
        <v>171</v>
      </c>
    </row>
    <row r="164" spans="2:65" s="1" customFormat="1" ht="16.5" customHeight="1" x14ac:dyDescent="0.2">
      <c r="B164" s="32"/>
      <c r="C164" s="168" t="s">
        <v>251</v>
      </c>
      <c r="D164" s="168" t="s">
        <v>193</v>
      </c>
      <c r="E164" s="169" t="s">
        <v>842</v>
      </c>
      <c r="F164" s="170" t="s">
        <v>843</v>
      </c>
      <c r="G164" s="171" t="s">
        <v>324</v>
      </c>
      <c r="H164" s="172">
        <v>4.2</v>
      </c>
      <c r="I164" s="173"/>
      <c r="J164" s="174">
        <f>ROUND(I164*H164,1)</f>
        <v>0</v>
      </c>
      <c r="K164" s="170" t="s">
        <v>178</v>
      </c>
      <c r="L164" s="175"/>
      <c r="M164" s="176" t="s">
        <v>1</v>
      </c>
      <c r="N164" s="177" t="s">
        <v>40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196</v>
      </c>
      <c r="AT164" s="148" t="s">
        <v>193</v>
      </c>
      <c r="AU164" s="148" t="s">
        <v>82</v>
      </c>
      <c r="AY164" s="17" t="s">
        <v>171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19</v>
      </c>
      <c r="BK164" s="149">
        <f>ROUND(I164*H164,1)</f>
        <v>0</v>
      </c>
      <c r="BL164" s="17" t="s">
        <v>111</v>
      </c>
      <c r="BM164" s="148" t="s">
        <v>1318</v>
      </c>
    </row>
    <row r="165" spans="2:65" s="1" customFormat="1" x14ac:dyDescent="0.2">
      <c r="B165" s="32"/>
      <c r="D165" s="150" t="s">
        <v>180</v>
      </c>
      <c r="F165" s="151" t="s">
        <v>843</v>
      </c>
      <c r="I165" s="152"/>
      <c r="L165" s="32"/>
      <c r="M165" s="153"/>
      <c r="T165" s="56"/>
      <c r="AT165" s="17" t="s">
        <v>180</v>
      </c>
      <c r="AU165" s="17" t="s">
        <v>82</v>
      </c>
    </row>
    <row r="166" spans="2:65" s="12" customFormat="1" x14ac:dyDescent="0.2">
      <c r="B166" s="154"/>
      <c r="D166" s="150" t="s">
        <v>182</v>
      </c>
      <c r="E166" s="155" t="s">
        <v>1</v>
      </c>
      <c r="F166" s="156" t="s">
        <v>1319</v>
      </c>
      <c r="H166" s="157">
        <v>2.1</v>
      </c>
      <c r="I166" s="158"/>
      <c r="L166" s="154"/>
      <c r="M166" s="159"/>
      <c r="T166" s="160"/>
      <c r="AT166" s="155" t="s">
        <v>182</v>
      </c>
      <c r="AU166" s="155" t="s">
        <v>82</v>
      </c>
      <c r="AV166" s="12" t="s">
        <v>82</v>
      </c>
      <c r="AW166" s="12" t="s">
        <v>31</v>
      </c>
      <c r="AX166" s="12" t="s">
        <v>19</v>
      </c>
      <c r="AY166" s="155" t="s">
        <v>171</v>
      </c>
    </row>
    <row r="167" spans="2:65" s="12" customFormat="1" x14ac:dyDescent="0.2">
      <c r="B167" s="154"/>
      <c r="D167" s="150" t="s">
        <v>182</v>
      </c>
      <c r="F167" s="156" t="s">
        <v>1320</v>
      </c>
      <c r="H167" s="157">
        <v>4.2</v>
      </c>
      <c r="I167" s="158"/>
      <c r="L167" s="154"/>
      <c r="M167" s="159"/>
      <c r="T167" s="160"/>
      <c r="AT167" s="155" t="s">
        <v>182</v>
      </c>
      <c r="AU167" s="155" t="s">
        <v>82</v>
      </c>
      <c r="AV167" s="12" t="s">
        <v>82</v>
      </c>
      <c r="AW167" s="12" t="s">
        <v>4</v>
      </c>
      <c r="AX167" s="12" t="s">
        <v>19</v>
      </c>
      <c r="AY167" s="155" t="s">
        <v>171</v>
      </c>
    </row>
    <row r="168" spans="2:65" s="11" customFormat="1" ht="22.9" customHeight="1" x14ac:dyDescent="0.2">
      <c r="B168" s="125"/>
      <c r="D168" s="126" t="s">
        <v>74</v>
      </c>
      <c r="E168" s="135" t="s">
        <v>111</v>
      </c>
      <c r="F168" s="135" t="s">
        <v>846</v>
      </c>
      <c r="I168" s="128"/>
      <c r="J168" s="136">
        <f>BK168</f>
        <v>0</v>
      </c>
      <c r="L168" s="125"/>
      <c r="M168" s="130"/>
      <c r="P168" s="131">
        <f>SUM(P169:P171)</f>
        <v>0</v>
      </c>
      <c r="R168" s="131">
        <f>SUM(R169:R171)</f>
        <v>0</v>
      </c>
      <c r="T168" s="132">
        <f>SUM(T169:T171)</f>
        <v>0</v>
      </c>
      <c r="AR168" s="126" t="s">
        <v>19</v>
      </c>
      <c r="AT168" s="133" t="s">
        <v>74</v>
      </c>
      <c r="AU168" s="133" t="s">
        <v>19</v>
      </c>
      <c r="AY168" s="126" t="s">
        <v>171</v>
      </c>
      <c r="BK168" s="134">
        <f>SUM(BK169:BK171)</f>
        <v>0</v>
      </c>
    </row>
    <row r="169" spans="2:65" s="1" customFormat="1" ht="24.2" customHeight="1" x14ac:dyDescent="0.2">
      <c r="B169" s="32"/>
      <c r="C169" s="137" t="s">
        <v>257</v>
      </c>
      <c r="D169" s="137" t="s">
        <v>174</v>
      </c>
      <c r="E169" s="138" t="s">
        <v>847</v>
      </c>
      <c r="F169" s="139" t="s">
        <v>848</v>
      </c>
      <c r="G169" s="140" t="s">
        <v>793</v>
      </c>
      <c r="H169" s="141">
        <v>0.3</v>
      </c>
      <c r="I169" s="142"/>
      <c r="J169" s="143">
        <f>ROUND(I169*H169,1)</f>
        <v>0</v>
      </c>
      <c r="K169" s="139" t="s">
        <v>178</v>
      </c>
      <c r="L169" s="32"/>
      <c r="M169" s="144" t="s">
        <v>1</v>
      </c>
      <c r="N169" s="145" t="s">
        <v>40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111</v>
      </c>
      <c r="AT169" s="148" t="s">
        <v>174</v>
      </c>
      <c r="AU169" s="148" t="s">
        <v>82</v>
      </c>
      <c r="AY169" s="17" t="s">
        <v>171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19</v>
      </c>
      <c r="BK169" s="149">
        <f>ROUND(I169*H169,1)</f>
        <v>0</v>
      </c>
      <c r="BL169" s="17" t="s">
        <v>111</v>
      </c>
      <c r="BM169" s="148" t="s">
        <v>1321</v>
      </c>
    </row>
    <row r="170" spans="2:65" s="1" customFormat="1" ht="19.5" x14ac:dyDescent="0.2">
      <c r="B170" s="32"/>
      <c r="D170" s="150" t="s">
        <v>180</v>
      </c>
      <c r="F170" s="151" t="s">
        <v>850</v>
      </c>
      <c r="I170" s="152"/>
      <c r="L170" s="32"/>
      <c r="M170" s="153"/>
      <c r="T170" s="56"/>
      <c r="AT170" s="17" t="s">
        <v>180</v>
      </c>
      <c r="AU170" s="17" t="s">
        <v>82</v>
      </c>
    </row>
    <row r="171" spans="2:65" s="12" customFormat="1" x14ac:dyDescent="0.2">
      <c r="B171" s="154"/>
      <c r="D171" s="150" t="s">
        <v>182</v>
      </c>
      <c r="E171" s="155" t="s">
        <v>1</v>
      </c>
      <c r="F171" s="156" t="s">
        <v>1322</v>
      </c>
      <c r="H171" s="157">
        <v>0.3</v>
      </c>
      <c r="I171" s="158"/>
      <c r="L171" s="154"/>
      <c r="M171" s="159"/>
      <c r="T171" s="160"/>
      <c r="AT171" s="155" t="s">
        <v>182</v>
      </c>
      <c r="AU171" s="155" t="s">
        <v>82</v>
      </c>
      <c r="AV171" s="12" t="s">
        <v>82</v>
      </c>
      <c r="AW171" s="12" t="s">
        <v>31</v>
      </c>
      <c r="AX171" s="12" t="s">
        <v>19</v>
      </c>
      <c r="AY171" s="155" t="s">
        <v>171</v>
      </c>
    </row>
    <row r="172" spans="2:65" s="11" customFormat="1" ht="22.9" customHeight="1" x14ac:dyDescent="0.2">
      <c r="B172" s="125"/>
      <c r="D172" s="126" t="s">
        <v>74</v>
      </c>
      <c r="E172" s="135" t="s">
        <v>172</v>
      </c>
      <c r="F172" s="135" t="s">
        <v>173</v>
      </c>
      <c r="I172" s="128"/>
      <c r="J172" s="136">
        <f>BK172</f>
        <v>0</v>
      </c>
      <c r="L172" s="125"/>
      <c r="M172" s="130"/>
      <c r="P172" s="131">
        <f>SUM(P173:P178)</f>
        <v>0</v>
      </c>
      <c r="R172" s="131">
        <f>SUM(R173:R178)</f>
        <v>0.39282149999999993</v>
      </c>
      <c r="T172" s="132">
        <f>SUM(T173:T178)</f>
        <v>0</v>
      </c>
      <c r="AR172" s="126" t="s">
        <v>19</v>
      </c>
      <c r="AT172" s="133" t="s">
        <v>74</v>
      </c>
      <c r="AU172" s="133" t="s">
        <v>19</v>
      </c>
      <c r="AY172" s="126" t="s">
        <v>171</v>
      </c>
      <c r="BK172" s="134">
        <f>SUM(BK173:BK178)</f>
        <v>0</v>
      </c>
    </row>
    <row r="173" spans="2:65" s="1" customFormat="1" ht="24.2" customHeight="1" x14ac:dyDescent="0.2">
      <c r="B173" s="32"/>
      <c r="C173" s="137" t="s">
        <v>262</v>
      </c>
      <c r="D173" s="137" t="s">
        <v>174</v>
      </c>
      <c r="E173" s="138" t="s">
        <v>1323</v>
      </c>
      <c r="F173" s="139" t="s">
        <v>1324</v>
      </c>
      <c r="G173" s="140" t="s">
        <v>177</v>
      </c>
      <c r="H173" s="141">
        <v>20</v>
      </c>
      <c r="I173" s="142"/>
      <c r="J173" s="143">
        <f>ROUND(I173*H173,1)</f>
        <v>0</v>
      </c>
      <c r="K173" s="139" t="s">
        <v>178</v>
      </c>
      <c r="L173" s="32"/>
      <c r="M173" s="144" t="s">
        <v>1</v>
      </c>
      <c r="N173" s="145" t="s">
        <v>40</v>
      </c>
      <c r="P173" s="146">
        <f>O173*H173</f>
        <v>0</v>
      </c>
      <c r="Q173" s="146">
        <v>1.5699999999999999E-2</v>
      </c>
      <c r="R173" s="146">
        <f>Q173*H173</f>
        <v>0.31399999999999995</v>
      </c>
      <c r="S173" s="146">
        <v>0</v>
      </c>
      <c r="T173" s="147">
        <f>S173*H173</f>
        <v>0</v>
      </c>
      <c r="AR173" s="148" t="s">
        <v>111</v>
      </c>
      <c r="AT173" s="148" t="s">
        <v>174</v>
      </c>
      <c r="AU173" s="148" t="s">
        <v>82</v>
      </c>
      <c r="AY173" s="17" t="s">
        <v>171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19</v>
      </c>
      <c r="BK173" s="149">
        <f>ROUND(I173*H173,1)</f>
        <v>0</v>
      </c>
      <c r="BL173" s="17" t="s">
        <v>111</v>
      </c>
      <c r="BM173" s="148" t="s">
        <v>1325</v>
      </c>
    </row>
    <row r="174" spans="2:65" s="1" customFormat="1" ht="19.5" x14ac:dyDescent="0.2">
      <c r="B174" s="32"/>
      <c r="D174" s="150" t="s">
        <v>180</v>
      </c>
      <c r="F174" s="151" t="s">
        <v>1326</v>
      </c>
      <c r="I174" s="152"/>
      <c r="L174" s="32"/>
      <c r="M174" s="153"/>
      <c r="T174" s="56"/>
      <c r="AT174" s="17" t="s">
        <v>180</v>
      </c>
      <c r="AU174" s="17" t="s">
        <v>82</v>
      </c>
    </row>
    <row r="175" spans="2:65" s="1" customFormat="1" ht="24.2" customHeight="1" x14ac:dyDescent="0.2">
      <c r="B175" s="32"/>
      <c r="C175" s="137" t="s">
        <v>8</v>
      </c>
      <c r="D175" s="137" t="s">
        <v>174</v>
      </c>
      <c r="E175" s="138" t="s">
        <v>1327</v>
      </c>
      <c r="F175" s="139" t="s">
        <v>1328</v>
      </c>
      <c r="G175" s="140" t="s">
        <v>177</v>
      </c>
      <c r="H175" s="141">
        <v>2</v>
      </c>
      <c r="I175" s="142"/>
      <c r="J175" s="143">
        <f>ROUND(I175*H175,1)</f>
        <v>0</v>
      </c>
      <c r="K175" s="139" t="s">
        <v>178</v>
      </c>
      <c r="L175" s="32"/>
      <c r="M175" s="144" t="s">
        <v>1</v>
      </c>
      <c r="N175" s="145" t="s">
        <v>40</v>
      </c>
      <c r="P175" s="146">
        <f>O175*H175</f>
        <v>0</v>
      </c>
      <c r="Q175" s="146">
        <v>3.7999999999999999E-2</v>
      </c>
      <c r="R175" s="146">
        <f>Q175*H175</f>
        <v>7.5999999999999998E-2</v>
      </c>
      <c r="S175" s="146">
        <v>0</v>
      </c>
      <c r="T175" s="147">
        <f>S175*H175</f>
        <v>0</v>
      </c>
      <c r="AR175" s="148" t="s">
        <v>111</v>
      </c>
      <c r="AT175" s="148" t="s">
        <v>174</v>
      </c>
      <c r="AU175" s="148" t="s">
        <v>82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19</v>
      </c>
      <c r="BK175" s="149">
        <f>ROUND(I175*H175,1)</f>
        <v>0</v>
      </c>
      <c r="BL175" s="17" t="s">
        <v>111</v>
      </c>
      <c r="BM175" s="148" t="s">
        <v>1329</v>
      </c>
    </row>
    <row r="176" spans="2:65" s="1" customFormat="1" ht="19.5" x14ac:dyDescent="0.2">
      <c r="B176" s="32"/>
      <c r="D176" s="150" t="s">
        <v>180</v>
      </c>
      <c r="F176" s="151" t="s">
        <v>1330</v>
      </c>
      <c r="I176" s="152"/>
      <c r="L176" s="32"/>
      <c r="M176" s="153"/>
      <c r="T176" s="56"/>
      <c r="AT176" s="17" t="s">
        <v>180</v>
      </c>
      <c r="AU176" s="17" t="s">
        <v>82</v>
      </c>
    </row>
    <row r="177" spans="2:65" s="1" customFormat="1" ht="33" customHeight="1" x14ac:dyDescent="0.2">
      <c r="B177" s="32"/>
      <c r="C177" s="137" t="s">
        <v>271</v>
      </c>
      <c r="D177" s="137" t="s">
        <v>174</v>
      </c>
      <c r="E177" s="138" t="s">
        <v>1331</v>
      </c>
      <c r="F177" s="139" t="s">
        <v>1332</v>
      </c>
      <c r="G177" s="140" t="s">
        <v>177</v>
      </c>
      <c r="H177" s="141">
        <v>10</v>
      </c>
      <c r="I177" s="142"/>
      <c r="J177" s="143">
        <f>ROUND(I177*H177,1)</f>
        <v>0</v>
      </c>
      <c r="K177" s="139" t="s">
        <v>178</v>
      </c>
      <c r="L177" s="32"/>
      <c r="M177" s="144" t="s">
        <v>1</v>
      </c>
      <c r="N177" s="145" t="s">
        <v>40</v>
      </c>
      <c r="P177" s="146">
        <f>O177*H177</f>
        <v>0</v>
      </c>
      <c r="Q177" s="146">
        <v>2.8215E-4</v>
      </c>
      <c r="R177" s="146">
        <f>Q177*H177</f>
        <v>2.8215000000000002E-3</v>
      </c>
      <c r="S177" s="146">
        <v>0</v>
      </c>
      <c r="T177" s="147">
        <f>S177*H177</f>
        <v>0</v>
      </c>
      <c r="AR177" s="148" t="s">
        <v>111</v>
      </c>
      <c r="AT177" s="148" t="s">
        <v>174</v>
      </c>
      <c r="AU177" s="148" t="s">
        <v>82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19</v>
      </c>
      <c r="BK177" s="149">
        <f>ROUND(I177*H177,1)</f>
        <v>0</v>
      </c>
      <c r="BL177" s="17" t="s">
        <v>111</v>
      </c>
      <c r="BM177" s="148" t="s">
        <v>1333</v>
      </c>
    </row>
    <row r="178" spans="2:65" s="1" customFormat="1" ht="29.25" x14ac:dyDescent="0.2">
      <c r="B178" s="32"/>
      <c r="D178" s="150" t="s">
        <v>180</v>
      </c>
      <c r="F178" s="151" t="s">
        <v>1334</v>
      </c>
      <c r="I178" s="152"/>
      <c r="L178" s="32"/>
      <c r="M178" s="153"/>
      <c r="T178" s="56"/>
      <c r="AT178" s="17" t="s">
        <v>180</v>
      </c>
      <c r="AU178" s="17" t="s">
        <v>82</v>
      </c>
    </row>
    <row r="179" spans="2:65" s="11" customFormat="1" ht="22.9" customHeight="1" x14ac:dyDescent="0.2">
      <c r="B179" s="125"/>
      <c r="D179" s="126" t="s">
        <v>74</v>
      </c>
      <c r="E179" s="135" t="s">
        <v>196</v>
      </c>
      <c r="F179" s="135" t="s">
        <v>852</v>
      </c>
      <c r="I179" s="128"/>
      <c r="J179" s="136">
        <f>BK179</f>
        <v>0</v>
      </c>
      <c r="L179" s="125"/>
      <c r="M179" s="130"/>
      <c r="P179" s="131">
        <f>SUM(P180:P193)</f>
        <v>0</v>
      </c>
      <c r="R179" s="131">
        <f>SUM(R180:R193)</f>
        <v>0.17515609999999998</v>
      </c>
      <c r="T179" s="132">
        <f>SUM(T180:T193)</f>
        <v>0</v>
      </c>
      <c r="AR179" s="126" t="s">
        <v>19</v>
      </c>
      <c r="AT179" s="133" t="s">
        <v>74</v>
      </c>
      <c r="AU179" s="133" t="s">
        <v>19</v>
      </c>
      <c r="AY179" s="126" t="s">
        <v>171</v>
      </c>
      <c r="BK179" s="134">
        <f>SUM(BK180:BK193)</f>
        <v>0</v>
      </c>
    </row>
    <row r="180" spans="2:65" s="1" customFormat="1" ht="24.2" customHeight="1" x14ac:dyDescent="0.2">
      <c r="B180" s="32"/>
      <c r="C180" s="137" t="s">
        <v>276</v>
      </c>
      <c r="D180" s="137" t="s">
        <v>174</v>
      </c>
      <c r="E180" s="138" t="s">
        <v>1335</v>
      </c>
      <c r="F180" s="139" t="s">
        <v>1336</v>
      </c>
      <c r="G180" s="140" t="s">
        <v>221</v>
      </c>
      <c r="H180" s="141">
        <v>1</v>
      </c>
      <c r="I180" s="142"/>
      <c r="J180" s="143">
        <f>ROUND(I180*H180,1)</f>
        <v>0</v>
      </c>
      <c r="K180" s="139" t="s">
        <v>178</v>
      </c>
      <c r="L180" s="32"/>
      <c r="M180" s="144" t="s">
        <v>1</v>
      </c>
      <c r="N180" s="145" t="s">
        <v>40</v>
      </c>
      <c r="P180" s="146">
        <f>O180*H180</f>
        <v>0</v>
      </c>
      <c r="Q180" s="146">
        <v>6.8963499999999997E-2</v>
      </c>
      <c r="R180" s="146">
        <f>Q180*H180</f>
        <v>6.8963499999999997E-2</v>
      </c>
      <c r="S180" s="146">
        <v>0</v>
      </c>
      <c r="T180" s="147">
        <f>S180*H180</f>
        <v>0</v>
      </c>
      <c r="AR180" s="148" t="s">
        <v>111</v>
      </c>
      <c r="AT180" s="148" t="s">
        <v>174</v>
      </c>
      <c r="AU180" s="148" t="s">
        <v>82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19</v>
      </c>
      <c r="BK180" s="149">
        <f>ROUND(I180*H180,1)</f>
        <v>0</v>
      </c>
      <c r="BL180" s="17" t="s">
        <v>111</v>
      </c>
      <c r="BM180" s="148" t="s">
        <v>1337</v>
      </c>
    </row>
    <row r="181" spans="2:65" s="1" customFormat="1" ht="29.25" x14ac:dyDescent="0.2">
      <c r="B181" s="32"/>
      <c r="D181" s="150" t="s">
        <v>180</v>
      </c>
      <c r="F181" s="151" t="s">
        <v>1338</v>
      </c>
      <c r="I181" s="152"/>
      <c r="L181" s="32"/>
      <c r="M181" s="153"/>
      <c r="T181" s="56"/>
      <c r="AT181" s="17" t="s">
        <v>180</v>
      </c>
      <c r="AU181" s="17" t="s">
        <v>82</v>
      </c>
    </row>
    <row r="182" spans="2:65" s="1" customFormat="1" ht="33" customHeight="1" x14ac:dyDescent="0.2">
      <c r="B182" s="32"/>
      <c r="C182" s="137" t="s">
        <v>284</v>
      </c>
      <c r="D182" s="137" t="s">
        <v>174</v>
      </c>
      <c r="E182" s="138" t="s">
        <v>1339</v>
      </c>
      <c r="F182" s="139" t="s">
        <v>1340</v>
      </c>
      <c r="G182" s="140" t="s">
        <v>221</v>
      </c>
      <c r="H182" s="141">
        <v>1</v>
      </c>
      <c r="I182" s="142"/>
      <c r="J182" s="143">
        <f>ROUND(I182*H182,1)</f>
        <v>0</v>
      </c>
      <c r="K182" s="139" t="s">
        <v>178</v>
      </c>
      <c r="L182" s="32"/>
      <c r="M182" s="144" t="s">
        <v>1</v>
      </c>
      <c r="N182" s="145" t="s">
        <v>40</v>
      </c>
      <c r="P182" s="146">
        <f>O182*H182</f>
        <v>0</v>
      </c>
      <c r="Q182" s="146">
        <v>1.515E-2</v>
      </c>
      <c r="R182" s="146">
        <f>Q182*H182</f>
        <v>1.515E-2</v>
      </c>
      <c r="S182" s="146">
        <v>0</v>
      </c>
      <c r="T182" s="147">
        <f>S182*H182</f>
        <v>0</v>
      </c>
      <c r="AR182" s="148" t="s">
        <v>111</v>
      </c>
      <c r="AT182" s="148" t="s">
        <v>174</v>
      </c>
      <c r="AU182" s="148" t="s">
        <v>82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19</v>
      </c>
      <c r="BK182" s="149">
        <f>ROUND(I182*H182,1)</f>
        <v>0</v>
      </c>
      <c r="BL182" s="17" t="s">
        <v>111</v>
      </c>
      <c r="BM182" s="148" t="s">
        <v>1341</v>
      </c>
    </row>
    <row r="183" spans="2:65" s="1" customFormat="1" ht="19.5" x14ac:dyDescent="0.2">
      <c r="B183" s="32"/>
      <c r="D183" s="150" t="s">
        <v>180</v>
      </c>
      <c r="F183" s="151" t="s">
        <v>1342</v>
      </c>
      <c r="I183" s="152"/>
      <c r="L183" s="32"/>
      <c r="M183" s="153"/>
      <c r="T183" s="56"/>
      <c r="AT183" s="17" t="s">
        <v>180</v>
      </c>
      <c r="AU183" s="17" t="s">
        <v>82</v>
      </c>
    </row>
    <row r="184" spans="2:65" s="1" customFormat="1" ht="24.2" customHeight="1" x14ac:dyDescent="0.2">
      <c r="B184" s="32"/>
      <c r="C184" s="137" t="s">
        <v>314</v>
      </c>
      <c r="D184" s="137" t="s">
        <v>174</v>
      </c>
      <c r="E184" s="138" t="s">
        <v>1343</v>
      </c>
      <c r="F184" s="139" t="s">
        <v>1344</v>
      </c>
      <c r="G184" s="140" t="s">
        <v>221</v>
      </c>
      <c r="H184" s="141">
        <v>1</v>
      </c>
      <c r="I184" s="142"/>
      <c r="J184" s="143">
        <f>ROUND(I184*H184,1)</f>
        <v>0</v>
      </c>
      <c r="K184" s="139" t="s">
        <v>178</v>
      </c>
      <c r="L184" s="32"/>
      <c r="M184" s="144" t="s">
        <v>1</v>
      </c>
      <c r="N184" s="145" t="s">
        <v>40</v>
      </c>
      <c r="P184" s="146">
        <f>O184*H184</f>
        <v>0</v>
      </c>
      <c r="Q184" s="146">
        <v>6.2164000000000004E-3</v>
      </c>
      <c r="R184" s="146">
        <f>Q184*H184</f>
        <v>6.2164000000000004E-3</v>
      </c>
      <c r="S184" s="146">
        <v>0</v>
      </c>
      <c r="T184" s="147">
        <f>S184*H184</f>
        <v>0</v>
      </c>
      <c r="AR184" s="148" t="s">
        <v>111</v>
      </c>
      <c r="AT184" s="148" t="s">
        <v>174</v>
      </c>
      <c r="AU184" s="148" t="s">
        <v>82</v>
      </c>
      <c r="AY184" s="17" t="s">
        <v>171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19</v>
      </c>
      <c r="BK184" s="149">
        <f>ROUND(I184*H184,1)</f>
        <v>0</v>
      </c>
      <c r="BL184" s="17" t="s">
        <v>111</v>
      </c>
      <c r="BM184" s="148" t="s">
        <v>1345</v>
      </c>
    </row>
    <row r="185" spans="2:65" s="1" customFormat="1" ht="29.25" x14ac:dyDescent="0.2">
      <c r="B185" s="32"/>
      <c r="D185" s="150" t="s">
        <v>180</v>
      </c>
      <c r="F185" s="151" t="s">
        <v>1346</v>
      </c>
      <c r="I185" s="152"/>
      <c r="L185" s="32"/>
      <c r="M185" s="153"/>
      <c r="T185" s="56"/>
      <c r="AT185" s="17" t="s">
        <v>180</v>
      </c>
      <c r="AU185" s="17" t="s">
        <v>82</v>
      </c>
    </row>
    <row r="186" spans="2:65" s="1" customFormat="1" ht="24.2" customHeight="1" x14ac:dyDescent="0.2">
      <c r="B186" s="32"/>
      <c r="C186" s="137" t="s">
        <v>321</v>
      </c>
      <c r="D186" s="137" t="s">
        <v>174</v>
      </c>
      <c r="E186" s="138" t="s">
        <v>1347</v>
      </c>
      <c r="F186" s="139" t="s">
        <v>1348</v>
      </c>
      <c r="G186" s="140" t="s">
        <v>221</v>
      </c>
      <c r="H186" s="141">
        <v>1</v>
      </c>
      <c r="I186" s="142"/>
      <c r="J186" s="143">
        <f>ROUND(I186*H186,1)</f>
        <v>0</v>
      </c>
      <c r="K186" s="139" t="s">
        <v>178</v>
      </c>
      <c r="L186" s="32"/>
      <c r="M186" s="144" t="s">
        <v>1</v>
      </c>
      <c r="N186" s="145" t="s">
        <v>40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111</v>
      </c>
      <c r="AT186" s="148" t="s">
        <v>174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111</v>
      </c>
      <c r="BM186" s="148" t="s">
        <v>1349</v>
      </c>
    </row>
    <row r="187" spans="2:65" s="1" customFormat="1" ht="29.25" x14ac:dyDescent="0.2">
      <c r="B187" s="32"/>
      <c r="D187" s="150" t="s">
        <v>180</v>
      </c>
      <c r="F187" s="151" t="s">
        <v>1350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" customFormat="1" ht="33" customHeight="1" x14ac:dyDescent="0.2">
      <c r="B188" s="32"/>
      <c r="C188" s="137" t="s">
        <v>7</v>
      </c>
      <c r="D188" s="137" t="s">
        <v>174</v>
      </c>
      <c r="E188" s="138" t="s">
        <v>1351</v>
      </c>
      <c r="F188" s="139" t="s">
        <v>1352</v>
      </c>
      <c r="G188" s="140" t="s">
        <v>221</v>
      </c>
      <c r="H188" s="141">
        <v>1</v>
      </c>
      <c r="I188" s="142"/>
      <c r="J188" s="143">
        <f>ROUND(I188*H188,1)</f>
        <v>0</v>
      </c>
      <c r="K188" s="139" t="s">
        <v>178</v>
      </c>
      <c r="L188" s="32"/>
      <c r="M188" s="144" t="s">
        <v>1</v>
      </c>
      <c r="N188" s="145" t="s">
        <v>40</v>
      </c>
      <c r="P188" s="146">
        <f>O188*H188</f>
        <v>0</v>
      </c>
      <c r="Q188" s="146">
        <v>5.4539999999999998E-2</v>
      </c>
      <c r="R188" s="146">
        <f>Q188*H188</f>
        <v>5.4539999999999998E-2</v>
      </c>
      <c r="S188" s="146">
        <v>0</v>
      </c>
      <c r="T188" s="147">
        <f>S188*H188</f>
        <v>0</v>
      </c>
      <c r="AR188" s="148" t="s">
        <v>111</v>
      </c>
      <c r="AT188" s="148" t="s">
        <v>174</v>
      </c>
      <c r="AU188" s="148" t="s">
        <v>82</v>
      </c>
      <c r="AY188" s="17" t="s">
        <v>171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19</v>
      </c>
      <c r="BK188" s="149">
        <f>ROUND(I188*H188,1)</f>
        <v>0</v>
      </c>
      <c r="BL188" s="17" t="s">
        <v>111</v>
      </c>
      <c r="BM188" s="148" t="s">
        <v>1353</v>
      </c>
    </row>
    <row r="189" spans="2:65" s="1" customFormat="1" ht="29.25" x14ac:dyDescent="0.2">
      <c r="B189" s="32"/>
      <c r="D189" s="150" t="s">
        <v>180</v>
      </c>
      <c r="F189" s="151" t="s">
        <v>1354</v>
      </c>
      <c r="I189" s="152"/>
      <c r="L189" s="32"/>
      <c r="M189" s="153"/>
      <c r="T189" s="56"/>
      <c r="AT189" s="17" t="s">
        <v>180</v>
      </c>
      <c r="AU189" s="17" t="s">
        <v>82</v>
      </c>
    </row>
    <row r="190" spans="2:65" s="1" customFormat="1" ht="16.5" customHeight="1" x14ac:dyDescent="0.2">
      <c r="B190" s="32"/>
      <c r="C190" s="137" t="s">
        <v>331</v>
      </c>
      <c r="D190" s="137" t="s">
        <v>174</v>
      </c>
      <c r="E190" s="138" t="s">
        <v>1355</v>
      </c>
      <c r="F190" s="139" t="s">
        <v>1356</v>
      </c>
      <c r="G190" s="140" t="s">
        <v>202</v>
      </c>
      <c r="H190" s="141">
        <v>120</v>
      </c>
      <c r="I190" s="142"/>
      <c r="J190" s="143">
        <f>ROUND(I190*H190,1)</f>
        <v>0</v>
      </c>
      <c r="K190" s="139" t="s">
        <v>178</v>
      </c>
      <c r="L190" s="32"/>
      <c r="M190" s="144" t="s">
        <v>1</v>
      </c>
      <c r="N190" s="145" t="s">
        <v>40</v>
      </c>
      <c r="P190" s="146">
        <f>O190*H190</f>
        <v>0</v>
      </c>
      <c r="Q190" s="146">
        <v>1.9236000000000001E-4</v>
      </c>
      <c r="R190" s="146">
        <f>Q190*H190</f>
        <v>2.3083200000000002E-2</v>
      </c>
      <c r="S190" s="146">
        <v>0</v>
      </c>
      <c r="T190" s="147">
        <f>S190*H190</f>
        <v>0</v>
      </c>
      <c r="AR190" s="148" t="s">
        <v>111</v>
      </c>
      <c r="AT190" s="148" t="s">
        <v>174</v>
      </c>
      <c r="AU190" s="148" t="s">
        <v>82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19</v>
      </c>
      <c r="BK190" s="149">
        <f>ROUND(I190*H190,1)</f>
        <v>0</v>
      </c>
      <c r="BL190" s="17" t="s">
        <v>111</v>
      </c>
      <c r="BM190" s="148" t="s">
        <v>1357</v>
      </c>
    </row>
    <row r="191" spans="2:65" s="1" customFormat="1" x14ac:dyDescent="0.2">
      <c r="B191" s="32"/>
      <c r="D191" s="150" t="s">
        <v>180</v>
      </c>
      <c r="F191" s="151" t="s">
        <v>1358</v>
      </c>
      <c r="I191" s="152"/>
      <c r="L191" s="32"/>
      <c r="M191" s="153"/>
      <c r="T191" s="56"/>
      <c r="AT191" s="17" t="s">
        <v>180</v>
      </c>
      <c r="AU191" s="17" t="s">
        <v>82</v>
      </c>
    </row>
    <row r="192" spans="2:65" s="1" customFormat="1" ht="24.2" customHeight="1" x14ac:dyDescent="0.2">
      <c r="B192" s="32"/>
      <c r="C192" s="137" t="s">
        <v>337</v>
      </c>
      <c r="D192" s="137" t="s">
        <v>174</v>
      </c>
      <c r="E192" s="138" t="s">
        <v>1359</v>
      </c>
      <c r="F192" s="139" t="s">
        <v>1360</v>
      </c>
      <c r="G192" s="140" t="s">
        <v>202</v>
      </c>
      <c r="H192" s="141">
        <v>98</v>
      </c>
      <c r="I192" s="142"/>
      <c r="J192" s="143">
        <f>ROUND(I192*H192,1)</f>
        <v>0</v>
      </c>
      <c r="K192" s="139" t="s">
        <v>178</v>
      </c>
      <c r="L192" s="32"/>
      <c r="M192" s="144" t="s">
        <v>1</v>
      </c>
      <c r="N192" s="145" t="s">
        <v>40</v>
      </c>
      <c r="P192" s="146">
        <f>O192*H192</f>
        <v>0</v>
      </c>
      <c r="Q192" s="146">
        <v>7.3499999999999998E-5</v>
      </c>
      <c r="R192" s="146">
        <f>Q192*H192</f>
        <v>7.2029999999999993E-3</v>
      </c>
      <c r="S192" s="146">
        <v>0</v>
      </c>
      <c r="T192" s="147">
        <f>S192*H192</f>
        <v>0</v>
      </c>
      <c r="AR192" s="148" t="s">
        <v>111</v>
      </c>
      <c r="AT192" s="148" t="s">
        <v>174</v>
      </c>
      <c r="AU192" s="148" t="s">
        <v>82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19</v>
      </c>
      <c r="BK192" s="149">
        <f>ROUND(I192*H192,1)</f>
        <v>0</v>
      </c>
      <c r="BL192" s="17" t="s">
        <v>111</v>
      </c>
      <c r="BM192" s="148" t="s">
        <v>1361</v>
      </c>
    </row>
    <row r="193" spans="2:65" s="1" customFormat="1" x14ac:dyDescent="0.2">
      <c r="B193" s="32"/>
      <c r="D193" s="150" t="s">
        <v>180</v>
      </c>
      <c r="F193" s="151" t="s">
        <v>1362</v>
      </c>
      <c r="I193" s="152"/>
      <c r="L193" s="32"/>
      <c r="M193" s="153"/>
      <c r="T193" s="56"/>
      <c r="AT193" s="17" t="s">
        <v>180</v>
      </c>
      <c r="AU193" s="17" t="s">
        <v>82</v>
      </c>
    </row>
    <row r="194" spans="2:65" s="11" customFormat="1" ht="22.9" customHeight="1" x14ac:dyDescent="0.2">
      <c r="B194" s="125"/>
      <c r="D194" s="126" t="s">
        <v>74</v>
      </c>
      <c r="E194" s="135" t="s">
        <v>226</v>
      </c>
      <c r="F194" s="135" t="s">
        <v>313</v>
      </c>
      <c r="I194" s="128"/>
      <c r="J194" s="136">
        <f>BK194</f>
        <v>0</v>
      </c>
      <c r="L194" s="125"/>
      <c r="M194" s="130"/>
      <c r="P194" s="131">
        <f>SUM(P195:P198)</f>
        <v>0</v>
      </c>
      <c r="R194" s="131">
        <f>SUM(R195:R198)</f>
        <v>1.7600000000000001E-3</v>
      </c>
      <c r="T194" s="132">
        <f>SUM(T195:T198)</f>
        <v>0.34899999999999998</v>
      </c>
      <c r="AR194" s="126" t="s">
        <v>19</v>
      </c>
      <c r="AT194" s="133" t="s">
        <v>74</v>
      </c>
      <c r="AU194" s="133" t="s">
        <v>19</v>
      </c>
      <c r="AY194" s="126" t="s">
        <v>171</v>
      </c>
      <c r="BK194" s="134">
        <f>SUM(BK195:BK198)</f>
        <v>0</v>
      </c>
    </row>
    <row r="195" spans="2:65" s="1" customFormat="1" ht="24.2" customHeight="1" x14ac:dyDescent="0.2">
      <c r="B195" s="32"/>
      <c r="C195" s="137" t="s">
        <v>344</v>
      </c>
      <c r="D195" s="137" t="s">
        <v>174</v>
      </c>
      <c r="E195" s="138" t="s">
        <v>1363</v>
      </c>
      <c r="F195" s="139" t="s">
        <v>1364</v>
      </c>
      <c r="G195" s="140" t="s">
        <v>221</v>
      </c>
      <c r="H195" s="141">
        <v>1</v>
      </c>
      <c r="I195" s="142"/>
      <c r="J195" s="143">
        <f>ROUND(I195*H195,1)</f>
        <v>0</v>
      </c>
      <c r="K195" s="139" t="s">
        <v>178</v>
      </c>
      <c r="L195" s="32"/>
      <c r="M195" s="144" t="s">
        <v>1</v>
      </c>
      <c r="N195" s="145" t="s">
        <v>40</v>
      </c>
      <c r="P195" s="146">
        <f>O195*H195</f>
        <v>0</v>
      </c>
      <c r="Q195" s="146">
        <v>0</v>
      </c>
      <c r="R195" s="146">
        <f>Q195*H195</f>
        <v>0</v>
      </c>
      <c r="S195" s="146">
        <v>0.34899999999999998</v>
      </c>
      <c r="T195" s="147">
        <f>S195*H195</f>
        <v>0.34899999999999998</v>
      </c>
      <c r="AR195" s="148" t="s">
        <v>111</v>
      </c>
      <c r="AT195" s="148" t="s">
        <v>174</v>
      </c>
      <c r="AU195" s="148" t="s">
        <v>82</v>
      </c>
      <c r="AY195" s="17" t="s">
        <v>171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19</v>
      </c>
      <c r="BK195" s="149">
        <f>ROUND(I195*H195,1)</f>
        <v>0</v>
      </c>
      <c r="BL195" s="17" t="s">
        <v>111</v>
      </c>
      <c r="BM195" s="148" t="s">
        <v>1365</v>
      </c>
    </row>
    <row r="196" spans="2:65" s="1" customFormat="1" ht="29.25" x14ac:dyDescent="0.2">
      <c r="B196" s="32"/>
      <c r="D196" s="150" t="s">
        <v>180</v>
      </c>
      <c r="F196" s="151" t="s">
        <v>1366</v>
      </c>
      <c r="I196" s="152"/>
      <c r="L196" s="32"/>
      <c r="M196" s="153"/>
      <c r="T196" s="56"/>
      <c r="AT196" s="17" t="s">
        <v>180</v>
      </c>
      <c r="AU196" s="17" t="s">
        <v>82</v>
      </c>
    </row>
    <row r="197" spans="2:65" s="1" customFormat="1" ht="21.75" customHeight="1" x14ac:dyDescent="0.2">
      <c r="B197" s="32"/>
      <c r="C197" s="168" t="s">
        <v>353</v>
      </c>
      <c r="D197" s="168" t="s">
        <v>193</v>
      </c>
      <c r="E197" s="169" t="s">
        <v>1367</v>
      </c>
      <c r="F197" s="170" t="s">
        <v>1368</v>
      </c>
      <c r="G197" s="171" t="s">
        <v>221</v>
      </c>
      <c r="H197" s="172">
        <v>1</v>
      </c>
      <c r="I197" s="173"/>
      <c r="J197" s="174">
        <f>ROUND(I197*H197,1)</f>
        <v>0</v>
      </c>
      <c r="K197" s="170" t="s">
        <v>178</v>
      </c>
      <c r="L197" s="175"/>
      <c r="M197" s="176" t="s">
        <v>1</v>
      </c>
      <c r="N197" s="177" t="s">
        <v>40</v>
      </c>
      <c r="P197" s="146">
        <f>O197*H197</f>
        <v>0</v>
      </c>
      <c r="Q197" s="146">
        <v>1.7600000000000001E-3</v>
      </c>
      <c r="R197" s="146">
        <f>Q197*H197</f>
        <v>1.7600000000000001E-3</v>
      </c>
      <c r="S197" s="146">
        <v>0</v>
      </c>
      <c r="T197" s="147">
        <f>S197*H197</f>
        <v>0</v>
      </c>
      <c r="AR197" s="148" t="s">
        <v>196</v>
      </c>
      <c r="AT197" s="148" t="s">
        <v>193</v>
      </c>
      <c r="AU197" s="148" t="s">
        <v>82</v>
      </c>
      <c r="AY197" s="17" t="s">
        <v>171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19</v>
      </c>
      <c r="BK197" s="149">
        <f>ROUND(I197*H197,1)</f>
        <v>0</v>
      </c>
      <c r="BL197" s="17" t="s">
        <v>111</v>
      </c>
      <c r="BM197" s="148" t="s">
        <v>1369</v>
      </c>
    </row>
    <row r="198" spans="2:65" s="1" customFormat="1" x14ac:dyDescent="0.2">
      <c r="B198" s="32"/>
      <c r="D198" s="150" t="s">
        <v>180</v>
      </c>
      <c r="F198" s="151" t="s">
        <v>1368</v>
      </c>
      <c r="I198" s="152"/>
      <c r="L198" s="32"/>
      <c r="M198" s="153"/>
      <c r="T198" s="56"/>
      <c r="AT198" s="17" t="s">
        <v>180</v>
      </c>
      <c r="AU198" s="17" t="s">
        <v>82</v>
      </c>
    </row>
    <row r="199" spans="2:65" s="11" customFormat="1" ht="22.9" customHeight="1" x14ac:dyDescent="0.2">
      <c r="B199" s="125"/>
      <c r="D199" s="126" t="s">
        <v>74</v>
      </c>
      <c r="E199" s="135" t="s">
        <v>319</v>
      </c>
      <c r="F199" s="135" t="s">
        <v>320</v>
      </c>
      <c r="I199" s="128"/>
      <c r="J199" s="136">
        <f>BK199</f>
        <v>0</v>
      </c>
      <c r="L199" s="125"/>
      <c r="M199" s="130"/>
      <c r="P199" s="131">
        <f>SUM(P200:P210)</f>
        <v>0</v>
      </c>
      <c r="R199" s="131">
        <f>SUM(R200:R210)</f>
        <v>0</v>
      </c>
      <c r="T199" s="132">
        <f>SUM(T200:T210)</f>
        <v>0</v>
      </c>
      <c r="AR199" s="126" t="s">
        <v>19</v>
      </c>
      <c r="AT199" s="133" t="s">
        <v>74</v>
      </c>
      <c r="AU199" s="133" t="s">
        <v>19</v>
      </c>
      <c r="AY199" s="126" t="s">
        <v>171</v>
      </c>
      <c r="BK199" s="134">
        <f>SUM(BK200:BK210)</f>
        <v>0</v>
      </c>
    </row>
    <row r="200" spans="2:65" s="1" customFormat="1" ht="33" customHeight="1" x14ac:dyDescent="0.2">
      <c r="B200" s="32"/>
      <c r="C200" s="137" t="s">
        <v>358</v>
      </c>
      <c r="D200" s="137" t="s">
        <v>174</v>
      </c>
      <c r="E200" s="138" t="s">
        <v>877</v>
      </c>
      <c r="F200" s="139" t="s">
        <v>878</v>
      </c>
      <c r="G200" s="140" t="s">
        <v>324</v>
      </c>
      <c r="H200" s="141">
        <v>0.76200000000000001</v>
      </c>
      <c r="I200" s="142"/>
      <c r="J200" s="143">
        <f>ROUND(I200*H200,1)</f>
        <v>0</v>
      </c>
      <c r="K200" s="139" t="s">
        <v>178</v>
      </c>
      <c r="L200" s="32"/>
      <c r="M200" s="144" t="s">
        <v>1</v>
      </c>
      <c r="N200" s="145" t="s">
        <v>40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111</v>
      </c>
      <c r="AT200" s="148" t="s">
        <v>174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111</v>
      </c>
      <c r="BM200" s="148" t="s">
        <v>1370</v>
      </c>
    </row>
    <row r="201" spans="2:65" s="1" customFormat="1" ht="19.5" x14ac:dyDescent="0.2">
      <c r="B201" s="32"/>
      <c r="D201" s="150" t="s">
        <v>180</v>
      </c>
      <c r="F201" s="151" t="s">
        <v>880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" customFormat="1" ht="21.75" customHeight="1" x14ac:dyDescent="0.2">
      <c r="B202" s="32"/>
      <c r="C202" s="137" t="s">
        <v>364</v>
      </c>
      <c r="D202" s="137" t="s">
        <v>174</v>
      </c>
      <c r="E202" s="138" t="s">
        <v>881</v>
      </c>
      <c r="F202" s="139" t="s">
        <v>882</v>
      </c>
      <c r="G202" s="140" t="s">
        <v>324</v>
      </c>
      <c r="H202" s="141">
        <v>14.478</v>
      </c>
      <c r="I202" s="142"/>
      <c r="J202" s="143">
        <f>ROUND(I202*H202,1)</f>
        <v>0</v>
      </c>
      <c r="K202" s="139" t="s">
        <v>178</v>
      </c>
      <c r="L202" s="32"/>
      <c r="M202" s="144" t="s">
        <v>1</v>
      </c>
      <c r="N202" s="145" t="s">
        <v>40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111</v>
      </c>
      <c r="AT202" s="148" t="s">
        <v>174</v>
      </c>
      <c r="AU202" s="148" t="s">
        <v>82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19</v>
      </c>
      <c r="BK202" s="149">
        <f>ROUND(I202*H202,1)</f>
        <v>0</v>
      </c>
      <c r="BL202" s="17" t="s">
        <v>111</v>
      </c>
      <c r="BM202" s="148" t="s">
        <v>1371</v>
      </c>
    </row>
    <row r="203" spans="2:65" s="1" customFormat="1" ht="29.25" x14ac:dyDescent="0.2">
      <c r="B203" s="32"/>
      <c r="D203" s="150" t="s">
        <v>180</v>
      </c>
      <c r="F203" s="151" t="s">
        <v>884</v>
      </c>
      <c r="I203" s="152"/>
      <c r="L203" s="32"/>
      <c r="M203" s="153"/>
      <c r="T203" s="56"/>
      <c r="AT203" s="17" t="s">
        <v>180</v>
      </c>
      <c r="AU203" s="17" t="s">
        <v>82</v>
      </c>
    </row>
    <row r="204" spans="2:65" s="12" customFormat="1" x14ac:dyDescent="0.2">
      <c r="B204" s="154"/>
      <c r="D204" s="150" t="s">
        <v>182</v>
      </c>
      <c r="E204" s="155" t="s">
        <v>1</v>
      </c>
      <c r="F204" s="156" t="s">
        <v>1372</v>
      </c>
      <c r="H204" s="157">
        <v>14.478</v>
      </c>
      <c r="I204" s="158"/>
      <c r="L204" s="154"/>
      <c r="M204" s="159"/>
      <c r="T204" s="160"/>
      <c r="AT204" s="155" t="s">
        <v>182</v>
      </c>
      <c r="AU204" s="155" t="s">
        <v>82</v>
      </c>
      <c r="AV204" s="12" t="s">
        <v>82</v>
      </c>
      <c r="AW204" s="12" t="s">
        <v>31</v>
      </c>
      <c r="AX204" s="12" t="s">
        <v>19</v>
      </c>
      <c r="AY204" s="155" t="s">
        <v>171</v>
      </c>
    </row>
    <row r="205" spans="2:65" s="1" customFormat="1" ht="16.5" customHeight="1" x14ac:dyDescent="0.2">
      <c r="B205" s="32"/>
      <c r="C205" s="137" t="s">
        <v>369</v>
      </c>
      <c r="D205" s="137" t="s">
        <v>174</v>
      </c>
      <c r="E205" s="138" t="s">
        <v>886</v>
      </c>
      <c r="F205" s="139" t="s">
        <v>887</v>
      </c>
      <c r="G205" s="140" t="s">
        <v>324</v>
      </c>
      <c r="H205" s="141">
        <v>0.76200000000000001</v>
      </c>
      <c r="I205" s="142"/>
      <c r="J205" s="143">
        <f>ROUND(I205*H205,1)</f>
        <v>0</v>
      </c>
      <c r="K205" s="139" t="s">
        <v>178</v>
      </c>
      <c r="L205" s="32"/>
      <c r="M205" s="144" t="s">
        <v>1</v>
      </c>
      <c r="N205" s="145" t="s">
        <v>40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111</v>
      </c>
      <c r="AT205" s="148" t="s">
        <v>174</v>
      </c>
      <c r="AU205" s="148" t="s">
        <v>82</v>
      </c>
      <c r="AY205" s="17" t="s">
        <v>171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19</v>
      </c>
      <c r="BK205" s="149">
        <f>ROUND(I205*H205,1)</f>
        <v>0</v>
      </c>
      <c r="BL205" s="17" t="s">
        <v>111</v>
      </c>
      <c r="BM205" s="148" t="s">
        <v>1373</v>
      </c>
    </row>
    <row r="206" spans="2:65" s="1" customFormat="1" ht="19.5" x14ac:dyDescent="0.2">
      <c r="B206" s="32"/>
      <c r="D206" s="150" t="s">
        <v>180</v>
      </c>
      <c r="F206" s="151" t="s">
        <v>889</v>
      </c>
      <c r="I206" s="152"/>
      <c r="L206" s="32"/>
      <c r="M206" s="153"/>
      <c r="T206" s="56"/>
      <c r="AT206" s="17" t="s">
        <v>180</v>
      </c>
      <c r="AU206" s="17" t="s">
        <v>82</v>
      </c>
    </row>
    <row r="207" spans="2:65" s="1" customFormat="1" ht="33" customHeight="1" x14ac:dyDescent="0.2">
      <c r="B207" s="32"/>
      <c r="C207" s="137" t="s">
        <v>374</v>
      </c>
      <c r="D207" s="137" t="s">
        <v>174</v>
      </c>
      <c r="E207" s="138" t="s">
        <v>890</v>
      </c>
      <c r="F207" s="139" t="s">
        <v>891</v>
      </c>
      <c r="G207" s="140" t="s">
        <v>324</v>
      </c>
      <c r="H207" s="141">
        <v>0.76200000000000001</v>
      </c>
      <c r="I207" s="142"/>
      <c r="J207" s="143">
        <f>ROUND(I207*H207,1)</f>
        <v>0</v>
      </c>
      <c r="K207" s="139" t="s">
        <v>178</v>
      </c>
      <c r="L207" s="32"/>
      <c r="M207" s="144" t="s">
        <v>1</v>
      </c>
      <c r="N207" s="145" t="s">
        <v>40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111</v>
      </c>
      <c r="AT207" s="148" t="s">
        <v>174</v>
      </c>
      <c r="AU207" s="148" t="s">
        <v>82</v>
      </c>
      <c r="AY207" s="17" t="s">
        <v>171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19</v>
      </c>
      <c r="BK207" s="149">
        <f>ROUND(I207*H207,1)</f>
        <v>0</v>
      </c>
      <c r="BL207" s="17" t="s">
        <v>111</v>
      </c>
      <c r="BM207" s="148" t="s">
        <v>1374</v>
      </c>
    </row>
    <row r="208" spans="2:65" s="1" customFormat="1" ht="29.25" x14ac:dyDescent="0.2">
      <c r="B208" s="32"/>
      <c r="D208" s="150" t="s">
        <v>180</v>
      </c>
      <c r="F208" s="151" t="s">
        <v>893</v>
      </c>
      <c r="I208" s="152"/>
      <c r="L208" s="32"/>
      <c r="M208" s="153"/>
      <c r="T208" s="56"/>
      <c r="AT208" s="17" t="s">
        <v>180</v>
      </c>
      <c r="AU208" s="17" t="s">
        <v>82</v>
      </c>
    </row>
    <row r="209" spans="2:65" s="1" customFormat="1" ht="44.25" customHeight="1" x14ac:dyDescent="0.2">
      <c r="B209" s="32"/>
      <c r="C209" s="137" t="s">
        <v>379</v>
      </c>
      <c r="D209" s="137" t="s">
        <v>174</v>
      </c>
      <c r="E209" s="138" t="s">
        <v>894</v>
      </c>
      <c r="F209" s="139" t="s">
        <v>895</v>
      </c>
      <c r="G209" s="140" t="s">
        <v>324</v>
      </c>
      <c r="H209" s="141">
        <v>0.76200000000000001</v>
      </c>
      <c r="I209" s="142"/>
      <c r="J209" s="143">
        <f>ROUND(I209*H209,1)</f>
        <v>0</v>
      </c>
      <c r="K209" s="139" t="s">
        <v>178</v>
      </c>
      <c r="L209" s="32"/>
      <c r="M209" s="144" t="s">
        <v>1</v>
      </c>
      <c r="N209" s="145" t="s">
        <v>40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111</v>
      </c>
      <c r="AT209" s="148" t="s">
        <v>174</v>
      </c>
      <c r="AU209" s="148" t="s">
        <v>82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19</v>
      </c>
      <c r="BK209" s="149">
        <f>ROUND(I209*H209,1)</f>
        <v>0</v>
      </c>
      <c r="BL209" s="17" t="s">
        <v>111</v>
      </c>
      <c r="BM209" s="148" t="s">
        <v>1375</v>
      </c>
    </row>
    <row r="210" spans="2:65" s="1" customFormat="1" ht="29.25" x14ac:dyDescent="0.2">
      <c r="B210" s="32"/>
      <c r="D210" s="150" t="s">
        <v>180</v>
      </c>
      <c r="F210" s="151" t="s">
        <v>897</v>
      </c>
      <c r="I210" s="152"/>
      <c r="L210" s="32"/>
      <c r="M210" s="153"/>
      <c r="T210" s="56"/>
      <c r="AT210" s="17" t="s">
        <v>180</v>
      </c>
      <c r="AU210" s="17" t="s">
        <v>82</v>
      </c>
    </row>
    <row r="211" spans="2:65" s="11" customFormat="1" ht="22.9" customHeight="1" x14ac:dyDescent="0.2">
      <c r="B211" s="125"/>
      <c r="D211" s="126" t="s">
        <v>74</v>
      </c>
      <c r="E211" s="135" t="s">
        <v>342</v>
      </c>
      <c r="F211" s="135" t="s">
        <v>343</v>
      </c>
      <c r="I211" s="128"/>
      <c r="J211" s="136">
        <f>BK211</f>
        <v>0</v>
      </c>
      <c r="L211" s="125"/>
      <c r="M211" s="130"/>
      <c r="P211" s="131">
        <f>SUM(P212:P213)</f>
        <v>0</v>
      </c>
      <c r="R211" s="131">
        <f>SUM(R212:R213)</f>
        <v>0</v>
      </c>
      <c r="T211" s="132">
        <f>SUM(T212:T213)</f>
        <v>0</v>
      </c>
      <c r="AR211" s="126" t="s">
        <v>19</v>
      </c>
      <c r="AT211" s="133" t="s">
        <v>74</v>
      </c>
      <c r="AU211" s="133" t="s">
        <v>19</v>
      </c>
      <c r="AY211" s="126" t="s">
        <v>171</v>
      </c>
      <c r="BK211" s="134">
        <f>SUM(BK212:BK213)</f>
        <v>0</v>
      </c>
    </row>
    <row r="212" spans="2:65" s="1" customFormat="1" ht="24.2" customHeight="1" x14ac:dyDescent="0.2">
      <c r="B212" s="32"/>
      <c r="C212" s="137" t="s">
        <v>391</v>
      </c>
      <c r="D212" s="137" t="s">
        <v>174</v>
      </c>
      <c r="E212" s="138" t="s">
        <v>901</v>
      </c>
      <c r="F212" s="139" t="s">
        <v>902</v>
      </c>
      <c r="G212" s="140" t="s">
        <v>324</v>
      </c>
      <c r="H212" s="141">
        <v>0.57999999999999996</v>
      </c>
      <c r="I212" s="142"/>
      <c r="J212" s="143">
        <f>ROUND(I212*H212,1)</f>
        <v>0</v>
      </c>
      <c r="K212" s="139" t="s">
        <v>178</v>
      </c>
      <c r="L212" s="32"/>
      <c r="M212" s="144" t="s">
        <v>1</v>
      </c>
      <c r="N212" s="145" t="s">
        <v>40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111</v>
      </c>
      <c r="AT212" s="148" t="s">
        <v>174</v>
      </c>
      <c r="AU212" s="148" t="s">
        <v>82</v>
      </c>
      <c r="AY212" s="17" t="s">
        <v>171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19</v>
      </c>
      <c r="BK212" s="149">
        <f>ROUND(I212*H212,1)</f>
        <v>0</v>
      </c>
      <c r="BL212" s="17" t="s">
        <v>111</v>
      </c>
      <c r="BM212" s="148" t="s">
        <v>1376</v>
      </c>
    </row>
    <row r="213" spans="2:65" s="1" customFormat="1" ht="29.25" x14ac:dyDescent="0.2">
      <c r="B213" s="32"/>
      <c r="D213" s="150" t="s">
        <v>180</v>
      </c>
      <c r="F213" s="151" t="s">
        <v>904</v>
      </c>
      <c r="I213" s="152"/>
      <c r="L213" s="32"/>
      <c r="M213" s="153"/>
      <c r="T213" s="56"/>
      <c r="AT213" s="17" t="s">
        <v>180</v>
      </c>
      <c r="AU213" s="17" t="s">
        <v>82</v>
      </c>
    </row>
    <row r="214" spans="2:65" s="11" customFormat="1" ht="25.9" customHeight="1" x14ac:dyDescent="0.2">
      <c r="B214" s="125"/>
      <c r="D214" s="126" t="s">
        <v>74</v>
      </c>
      <c r="E214" s="127" t="s">
        <v>349</v>
      </c>
      <c r="F214" s="127" t="s">
        <v>350</v>
      </c>
      <c r="I214" s="128"/>
      <c r="J214" s="129">
        <f>BK214</f>
        <v>0</v>
      </c>
      <c r="L214" s="125"/>
      <c r="M214" s="130"/>
      <c r="P214" s="131">
        <f>P215</f>
        <v>0</v>
      </c>
      <c r="R214" s="131">
        <f>R215</f>
        <v>0.14316988999999999</v>
      </c>
      <c r="T214" s="132">
        <f>T215</f>
        <v>0.41256000000000004</v>
      </c>
      <c r="AR214" s="126" t="s">
        <v>82</v>
      </c>
      <c r="AT214" s="133" t="s">
        <v>74</v>
      </c>
      <c r="AU214" s="133" t="s">
        <v>75</v>
      </c>
      <c r="AY214" s="126" t="s">
        <v>171</v>
      </c>
      <c r="BK214" s="134">
        <f>BK215</f>
        <v>0</v>
      </c>
    </row>
    <row r="215" spans="2:65" s="11" customFormat="1" ht="22.9" customHeight="1" x14ac:dyDescent="0.2">
      <c r="B215" s="125"/>
      <c r="D215" s="126" t="s">
        <v>74</v>
      </c>
      <c r="E215" s="135" t="s">
        <v>905</v>
      </c>
      <c r="F215" s="135" t="s">
        <v>906</v>
      </c>
      <c r="I215" s="128"/>
      <c r="J215" s="136">
        <f>BK215</f>
        <v>0</v>
      </c>
      <c r="L215" s="125"/>
      <c r="M215" s="130"/>
      <c r="P215" s="131">
        <f>SUM(P216:P274)</f>
        <v>0</v>
      </c>
      <c r="R215" s="131">
        <f>SUM(R216:R274)</f>
        <v>0.14316988999999999</v>
      </c>
      <c r="T215" s="132">
        <f>SUM(T216:T274)</f>
        <v>0.41256000000000004</v>
      </c>
      <c r="AR215" s="126" t="s">
        <v>82</v>
      </c>
      <c r="AT215" s="133" t="s">
        <v>74</v>
      </c>
      <c r="AU215" s="133" t="s">
        <v>19</v>
      </c>
      <c r="AY215" s="126" t="s">
        <v>171</v>
      </c>
      <c r="BK215" s="134">
        <f>SUM(BK216:BK274)</f>
        <v>0</v>
      </c>
    </row>
    <row r="216" spans="2:65" s="1" customFormat="1" ht="16.5" customHeight="1" x14ac:dyDescent="0.2">
      <c r="B216" s="32"/>
      <c r="C216" s="137" t="s">
        <v>361</v>
      </c>
      <c r="D216" s="137" t="s">
        <v>174</v>
      </c>
      <c r="E216" s="138" t="s">
        <v>1377</v>
      </c>
      <c r="F216" s="139" t="s">
        <v>1378</v>
      </c>
      <c r="G216" s="140" t="s">
        <v>221</v>
      </c>
      <c r="H216" s="141">
        <v>4</v>
      </c>
      <c r="I216" s="142"/>
      <c r="J216" s="143">
        <f>ROUND(I216*H216,1)</f>
        <v>0</v>
      </c>
      <c r="K216" s="139" t="s">
        <v>178</v>
      </c>
      <c r="L216" s="32"/>
      <c r="M216" s="144" t="s">
        <v>1</v>
      </c>
      <c r="N216" s="145" t="s">
        <v>40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271</v>
      </c>
      <c r="AT216" s="148" t="s">
        <v>174</v>
      </c>
      <c r="AU216" s="148" t="s">
        <v>82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19</v>
      </c>
      <c r="BK216" s="149">
        <f>ROUND(I216*H216,1)</f>
        <v>0</v>
      </c>
      <c r="BL216" s="17" t="s">
        <v>271</v>
      </c>
      <c r="BM216" s="148" t="s">
        <v>1379</v>
      </c>
    </row>
    <row r="217" spans="2:65" s="1" customFormat="1" x14ac:dyDescent="0.2">
      <c r="B217" s="32"/>
      <c r="D217" s="150" t="s">
        <v>180</v>
      </c>
      <c r="F217" s="151" t="s">
        <v>1380</v>
      </c>
      <c r="I217" s="152"/>
      <c r="L217" s="32"/>
      <c r="M217" s="153"/>
      <c r="T217" s="56"/>
      <c r="AT217" s="17" t="s">
        <v>180</v>
      </c>
      <c r="AU217" s="17" t="s">
        <v>82</v>
      </c>
    </row>
    <row r="218" spans="2:65" s="1" customFormat="1" ht="16.5" customHeight="1" x14ac:dyDescent="0.2">
      <c r="B218" s="32"/>
      <c r="C218" s="137" t="s">
        <v>132</v>
      </c>
      <c r="D218" s="137" t="s">
        <v>174</v>
      </c>
      <c r="E218" s="138" t="s">
        <v>1381</v>
      </c>
      <c r="F218" s="139" t="s">
        <v>1382</v>
      </c>
      <c r="G218" s="140" t="s">
        <v>202</v>
      </c>
      <c r="H218" s="141">
        <v>3</v>
      </c>
      <c r="I218" s="142"/>
      <c r="J218" s="143">
        <f>ROUND(I218*H218,1)</f>
        <v>0</v>
      </c>
      <c r="K218" s="139" t="s">
        <v>178</v>
      </c>
      <c r="L218" s="32"/>
      <c r="M218" s="144" t="s">
        <v>1</v>
      </c>
      <c r="N218" s="145" t="s">
        <v>40</v>
      </c>
      <c r="P218" s="146">
        <f>O218*H218</f>
        <v>0</v>
      </c>
      <c r="Q218" s="146">
        <v>0</v>
      </c>
      <c r="R218" s="146">
        <f>Q218*H218</f>
        <v>0</v>
      </c>
      <c r="S218" s="146">
        <v>1.4919999999999999E-2</v>
      </c>
      <c r="T218" s="147">
        <f>S218*H218</f>
        <v>4.4759999999999994E-2</v>
      </c>
      <c r="AR218" s="148" t="s">
        <v>111</v>
      </c>
      <c r="AT218" s="148" t="s">
        <v>174</v>
      </c>
      <c r="AU218" s="148" t="s">
        <v>82</v>
      </c>
      <c r="AY218" s="17" t="s">
        <v>171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19</v>
      </c>
      <c r="BK218" s="149">
        <f>ROUND(I218*H218,1)</f>
        <v>0</v>
      </c>
      <c r="BL218" s="17" t="s">
        <v>111</v>
      </c>
      <c r="BM218" s="148" t="s">
        <v>1383</v>
      </c>
    </row>
    <row r="219" spans="2:65" s="1" customFormat="1" ht="19.5" x14ac:dyDescent="0.2">
      <c r="B219" s="32"/>
      <c r="D219" s="150" t="s">
        <v>180</v>
      </c>
      <c r="F219" s="151" t="s">
        <v>1384</v>
      </c>
      <c r="I219" s="152"/>
      <c r="L219" s="32"/>
      <c r="M219" s="153"/>
      <c r="T219" s="56"/>
      <c r="AT219" s="17" t="s">
        <v>180</v>
      </c>
      <c r="AU219" s="17" t="s">
        <v>82</v>
      </c>
    </row>
    <row r="220" spans="2:65" s="15" customFormat="1" x14ac:dyDescent="0.2">
      <c r="B220" s="191"/>
      <c r="D220" s="150" t="s">
        <v>182</v>
      </c>
      <c r="E220" s="192" t="s">
        <v>1</v>
      </c>
      <c r="F220" s="193" t="s">
        <v>1385</v>
      </c>
      <c r="H220" s="192" t="s">
        <v>1</v>
      </c>
      <c r="I220" s="194"/>
      <c r="L220" s="191"/>
      <c r="M220" s="195"/>
      <c r="T220" s="196"/>
      <c r="AT220" s="192" t="s">
        <v>182</v>
      </c>
      <c r="AU220" s="192" t="s">
        <v>82</v>
      </c>
      <c r="AV220" s="15" t="s">
        <v>19</v>
      </c>
      <c r="AW220" s="15" t="s">
        <v>31</v>
      </c>
      <c r="AX220" s="15" t="s">
        <v>75</v>
      </c>
      <c r="AY220" s="192" t="s">
        <v>171</v>
      </c>
    </row>
    <row r="221" spans="2:65" s="12" customFormat="1" x14ac:dyDescent="0.2">
      <c r="B221" s="154"/>
      <c r="D221" s="150" t="s">
        <v>182</v>
      </c>
      <c r="E221" s="155" t="s">
        <v>1</v>
      </c>
      <c r="F221" s="156" t="s">
        <v>1386</v>
      </c>
      <c r="H221" s="157">
        <v>3</v>
      </c>
      <c r="I221" s="158"/>
      <c r="L221" s="154"/>
      <c r="M221" s="159"/>
      <c r="T221" s="160"/>
      <c r="AT221" s="155" t="s">
        <v>182</v>
      </c>
      <c r="AU221" s="155" t="s">
        <v>82</v>
      </c>
      <c r="AV221" s="12" t="s">
        <v>82</v>
      </c>
      <c r="AW221" s="12" t="s">
        <v>31</v>
      </c>
      <c r="AX221" s="12" t="s">
        <v>19</v>
      </c>
      <c r="AY221" s="155" t="s">
        <v>171</v>
      </c>
    </row>
    <row r="222" spans="2:65" s="1" customFormat="1" ht="16.5" customHeight="1" x14ac:dyDescent="0.2">
      <c r="B222" s="32"/>
      <c r="C222" s="137" t="s">
        <v>406</v>
      </c>
      <c r="D222" s="137" t="s">
        <v>174</v>
      </c>
      <c r="E222" s="138" t="s">
        <v>1387</v>
      </c>
      <c r="F222" s="139" t="s">
        <v>1388</v>
      </c>
      <c r="G222" s="140" t="s">
        <v>202</v>
      </c>
      <c r="H222" s="141">
        <v>12</v>
      </c>
      <c r="I222" s="142"/>
      <c r="J222" s="143">
        <f>ROUND(I222*H222,1)</f>
        <v>0</v>
      </c>
      <c r="K222" s="139" t="s">
        <v>178</v>
      </c>
      <c r="L222" s="32"/>
      <c r="M222" s="144" t="s">
        <v>1</v>
      </c>
      <c r="N222" s="145" t="s">
        <v>40</v>
      </c>
      <c r="P222" s="146">
        <f>O222*H222</f>
        <v>0</v>
      </c>
      <c r="Q222" s="146">
        <v>0</v>
      </c>
      <c r="R222" s="146">
        <f>Q222*H222</f>
        <v>0</v>
      </c>
      <c r="S222" s="146">
        <v>3.065E-2</v>
      </c>
      <c r="T222" s="147">
        <f>S222*H222</f>
        <v>0.36780000000000002</v>
      </c>
      <c r="AR222" s="148" t="s">
        <v>271</v>
      </c>
      <c r="AT222" s="148" t="s">
        <v>174</v>
      </c>
      <c r="AU222" s="148" t="s">
        <v>82</v>
      </c>
      <c r="AY222" s="17" t="s">
        <v>171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19</v>
      </c>
      <c r="BK222" s="149">
        <f>ROUND(I222*H222,1)</f>
        <v>0</v>
      </c>
      <c r="BL222" s="17" t="s">
        <v>271</v>
      </c>
      <c r="BM222" s="148" t="s">
        <v>1389</v>
      </c>
    </row>
    <row r="223" spans="2:65" s="1" customFormat="1" ht="19.5" x14ac:dyDescent="0.2">
      <c r="B223" s="32"/>
      <c r="D223" s="150" t="s">
        <v>180</v>
      </c>
      <c r="F223" s="151" t="s">
        <v>1390</v>
      </c>
      <c r="I223" s="152"/>
      <c r="L223" s="32"/>
      <c r="M223" s="153"/>
      <c r="T223" s="56"/>
      <c r="AT223" s="17" t="s">
        <v>180</v>
      </c>
      <c r="AU223" s="17" t="s">
        <v>82</v>
      </c>
    </row>
    <row r="224" spans="2:65" s="12" customFormat="1" x14ac:dyDescent="0.2">
      <c r="B224" s="154"/>
      <c r="D224" s="150" t="s">
        <v>182</v>
      </c>
      <c r="E224" s="155" t="s">
        <v>1</v>
      </c>
      <c r="F224" s="156" t="s">
        <v>1391</v>
      </c>
      <c r="H224" s="157">
        <v>12</v>
      </c>
      <c r="I224" s="158"/>
      <c r="L224" s="154"/>
      <c r="M224" s="159"/>
      <c r="T224" s="160"/>
      <c r="AT224" s="155" t="s">
        <v>182</v>
      </c>
      <c r="AU224" s="155" t="s">
        <v>82</v>
      </c>
      <c r="AV224" s="12" t="s">
        <v>82</v>
      </c>
      <c r="AW224" s="12" t="s">
        <v>31</v>
      </c>
      <c r="AX224" s="12" t="s">
        <v>19</v>
      </c>
      <c r="AY224" s="155" t="s">
        <v>171</v>
      </c>
    </row>
    <row r="225" spans="2:65" s="1" customFormat="1" ht="16.5" customHeight="1" x14ac:dyDescent="0.2">
      <c r="B225" s="32"/>
      <c r="C225" s="137" t="s">
        <v>414</v>
      </c>
      <c r="D225" s="137" t="s">
        <v>174</v>
      </c>
      <c r="E225" s="138" t="s">
        <v>1392</v>
      </c>
      <c r="F225" s="139" t="s">
        <v>1393</v>
      </c>
      <c r="G225" s="140" t="s">
        <v>221</v>
      </c>
      <c r="H225" s="141">
        <v>2</v>
      </c>
      <c r="I225" s="142"/>
      <c r="J225" s="143">
        <f>ROUND(I225*H225,1)</f>
        <v>0</v>
      </c>
      <c r="K225" s="139" t="s">
        <v>178</v>
      </c>
      <c r="L225" s="32"/>
      <c r="M225" s="144" t="s">
        <v>1</v>
      </c>
      <c r="N225" s="145" t="s">
        <v>40</v>
      </c>
      <c r="P225" s="146">
        <f>O225*H225</f>
        <v>0</v>
      </c>
      <c r="Q225" s="146">
        <v>1.5710800000000001E-3</v>
      </c>
      <c r="R225" s="146">
        <f>Q225*H225</f>
        <v>3.1421600000000002E-3</v>
      </c>
      <c r="S225" s="146">
        <v>0</v>
      </c>
      <c r="T225" s="147">
        <f>S225*H225</f>
        <v>0</v>
      </c>
      <c r="AR225" s="148" t="s">
        <v>271</v>
      </c>
      <c r="AT225" s="148" t="s">
        <v>174</v>
      </c>
      <c r="AU225" s="148" t="s">
        <v>82</v>
      </c>
      <c r="AY225" s="17" t="s">
        <v>171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19</v>
      </c>
      <c r="BK225" s="149">
        <f>ROUND(I225*H225,1)</f>
        <v>0</v>
      </c>
      <c r="BL225" s="17" t="s">
        <v>271</v>
      </c>
      <c r="BM225" s="148" t="s">
        <v>1394</v>
      </c>
    </row>
    <row r="226" spans="2:65" s="1" customFormat="1" ht="19.5" x14ac:dyDescent="0.2">
      <c r="B226" s="32"/>
      <c r="D226" s="150" t="s">
        <v>180</v>
      </c>
      <c r="F226" s="151" t="s">
        <v>1395</v>
      </c>
      <c r="I226" s="152"/>
      <c r="L226" s="32"/>
      <c r="M226" s="153"/>
      <c r="T226" s="56"/>
      <c r="AT226" s="17" t="s">
        <v>180</v>
      </c>
      <c r="AU226" s="17" t="s">
        <v>82</v>
      </c>
    </row>
    <row r="227" spans="2:65" s="1" customFormat="1" ht="16.5" customHeight="1" x14ac:dyDescent="0.2">
      <c r="B227" s="32"/>
      <c r="C227" s="137" t="s">
        <v>598</v>
      </c>
      <c r="D227" s="137" t="s">
        <v>174</v>
      </c>
      <c r="E227" s="138" t="s">
        <v>1396</v>
      </c>
      <c r="F227" s="139" t="s">
        <v>1397</v>
      </c>
      <c r="G227" s="140" t="s">
        <v>221</v>
      </c>
      <c r="H227" s="141">
        <v>3</v>
      </c>
      <c r="I227" s="142"/>
      <c r="J227" s="143">
        <f>ROUND(I227*H227,1)</f>
        <v>0</v>
      </c>
      <c r="K227" s="139" t="s">
        <v>178</v>
      </c>
      <c r="L227" s="32"/>
      <c r="M227" s="144" t="s">
        <v>1</v>
      </c>
      <c r="N227" s="145" t="s">
        <v>40</v>
      </c>
      <c r="P227" s="146">
        <f>O227*H227</f>
        <v>0</v>
      </c>
      <c r="Q227" s="146">
        <v>2.0193300000000002E-3</v>
      </c>
      <c r="R227" s="146">
        <f>Q227*H227</f>
        <v>6.0579900000000009E-3</v>
      </c>
      <c r="S227" s="146">
        <v>0</v>
      </c>
      <c r="T227" s="147">
        <f>S227*H227</f>
        <v>0</v>
      </c>
      <c r="AR227" s="148" t="s">
        <v>271</v>
      </c>
      <c r="AT227" s="148" t="s">
        <v>174</v>
      </c>
      <c r="AU227" s="148" t="s">
        <v>82</v>
      </c>
      <c r="AY227" s="17" t="s">
        <v>171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7" t="s">
        <v>19</v>
      </c>
      <c r="BK227" s="149">
        <f>ROUND(I227*H227,1)</f>
        <v>0</v>
      </c>
      <c r="BL227" s="17" t="s">
        <v>271</v>
      </c>
      <c r="BM227" s="148" t="s">
        <v>1398</v>
      </c>
    </row>
    <row r="228" spans="2:65" s="1" customFormat="1" ht="19.5" x14ac:dyDescent="0.2">
      <c r="B228" s="32"/>
      <c r="D228" s="150" t="s">
        <v>180</v>
      </c>
      <c r="F228" s="151" t="s">
        <v>1399</v>
      </c>
      <c r="I228" s="152"/>
      <c r="L228" s="32"/>
      <c r="M228" s="153"/>
      <c r="T228" s="56"/>
      <c r="AT228" s="17" t="s">
        <v>180</v>
      </c>
      <c r="AU228" s="17" t="s">
        <v>82</v>
      </c>
    </row>
    <row r="229" spans="2:65" s="1" customFormat="1" ht="16.5" customHeight="1" x14ac:dyDescent="0.2">
      <c r="B229" s="32"/>
      <c r="C229" s="137" t="s">
        <v>603</v>
      </c>
      <c r="D229" s="137" t="s">
        <v>174</v>
      </c>
      <c r="E229" s="138" t="s">
        <v>1400</v>
      </c>
      <c r="F229" s="139" t="s">
        <v>1401</v>
      </c>
      <c r="G229" s="140" t="s">
        <v>221</v>
      </c>
      <c r="H229" s="141">
        <v>3</v>
      </c>
      <c r="I229" s="142"/>
      <c r="J229" s="143">
        <f>ROUND(I229*H229,1)</f>
        <v>0</v>
      </c>
      <c r="K229" s="139" t="s">
        <v>178</v>
      </c>
      <c r="L229" s="32"/>
      <c r="M229" s="144" t="s">
        <v>1</v>
      </c>
      <c r="N229" s="145" t="s">
        <v>40</v>
      </c>
      <c r="P229" s="146">
        <f>O229*H229</f>
        <v>0</v>
      </c>
      <c r="Q229" s="146">
        <v>2.2649699999999998E-3</v>
      </c>
      <c r="R229" s="146">
        <f>Q229*H229</f>
        <v>6.7949099999999995E-3</v>
      </c>
      <c r="S229" s="146">
        <v>0</v>
      </c>
      <c r="T229" s="147">
        <f>S229*H229</f>
        <v>0</v>
      </c>
      <c r="AR229" s="148" t="s">
        <v>271</v>
      </c>
      <c r="AT229" s="148" t="s">
        <v>174</v>
      </c>
      <c r="AU229" s="148" t="s">
        <v>82</v>
      </c>
      <c r="AY229" s="17" t="s">
        <v>171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19</v>
      </c>
      <c r="BK229" s="149">
        <f>ROUND(I229*H229,1)</f>
        <v>0</v>
      </c>
      <c r="BL229" s="17" t="s">
        <v>271</v>
      </c>
      <c r="BM229" s="148" t="s">
        <v>1402</v>
      </c>
    </row>
    <row r="230" spans="2:65" s="1" customFormat="1" ht="19.5" x14ac:dyDescent="0.2">
      <c r="B230" s="32"/>
      <c r="D230" s="150" t="s">
        <v>180</v>
      </c>
      <c r="F230" s="151" t="s">
        <v>1403</v>
      </c>
      <c r="I230" s="152"/>
      <c r="L230" s="32"/>
      <c r="M230" s="153"/>
      <c r="T230" s="56"/>
      <c r="AT230" s="17" t="s">
        <v>180</v>
      </c>
      <c r="AU230" s="17" t="s">
        <v>82</v>
      </c>
    </row>
    <row r="231" spans="2:65" s="1" customFormat="1" ht="16.5" customHeight="1" x14ac:dyDescent="0.2">
      <c r="B231" s="32"/>
      <c r="C231" s="137" t="s">
        <v>609</v>
      </c>
      <c r="D231" s="137" t="s">
        <v>174</v>
      </c>
      <c r="E231" s="138" t="s">
        <v>1404</v>
      </c>
      <c r="F231" s="139" t="s">
        <v>1405</v>
      </c>
      <c r="G231" s="140" t="s">
        <v>221</v>
      </c>
      <c r="H231" s="141">
        <v>3</v>
      </c>
      <c r="I231" s="142"/>
      <c r="J231" s="143">
        <f>ROUND(I231*H231,1)</f>
        <v>0</v>
      </c>
      <c r="K231" s="139" t="s">
        <v>178</v>
      </c>
      <c r="L231" s="32"/>
      <c r="M231" s="144" t="s">
        <v>1</v>
      </c>
      <c r="N231" s="145" t="s">
        <v>40</v>
      </c>
      <c r="P231" s="146">
        <f>O231*H231</f>
        <v>0</v>
      </c>
      <c r="Q231" s="146">
        <v>2.8667100000000002E-3</v>
      </c>
      <c r="R231" s="146">
        <f>Q231*H231</f>
        <v>8.600130000000001E-3</v>
      </c>
      <c r="S231" s="146">
        <v>0</v>
      </c>
      <c r="T231" s="147">
        <f>S231*H231</f>
        <v>0</v>
      </c>
      <c r="AR231" s="148" t="s">
        <v>271</v>
      </c>
      <c r="AT231" s="148" t="s">
        <v>174</v>
      </c>
      <c r="AU231" s="148" t="s">
        <v>82</v>
      </c>
      <c r="AY231" s="17" t="s">
        <v>171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19</v>
      </c>
      <c r="BK231" s="149">
        <f>ROUND(I231*H231,1)</f>
        <v>0</v>
      </c>
      <c r="BL231" s="17" t="s">
        <v>271</v>
      </c>
      <c r="BM231" s="148" t="s">
        <v>1406</v>
      </c>
    </row>
    <row r="232" spans="2:65" s="1" customFormat="1" ht="19.5" x14ac:dyDescent="0.2">
      <c r="B232" s="32"/>
      <c r="D232" s="150" t="s">
        <v>180</v>
      </c>
      <c r="F232" s="151" t="s">
        <v>1407</v>
      </c>
      <c r="I232" s="152"/>
      <c r="L232" s="32"/>
      <c r="M232" s="153"/>
      <c r="T232" s="56"/>
      <c r="AT232" s="17" t="s">
        <v>180</v>
      </c>
      <c r="AU232" s="17" t="s">
        <v>82</v>
      </c>
    </row>
    <row r="233" spans="2:65" s="1" customFormat="1" ht="16.5" customHeight="1" x14ac:dyDescent="0.2">
      <c r="B233" s="32"/>
      <c r="C233" s="137" t="s">
        <v>614</v>
      </c>
      <c r="D233" s="137" t="s">
        <v>174</v>
      </c>
      <c r="E233" s="138" t="s">
        <v>1408</v>
      </c>
      <c r="F233" s="139" t="s">
        <v>1409</v>
      </c>
      <c r="G233" s="140" t="s">
        <v>221</v>
      </c>
      <c r="H233" s="141">
        <v>2</v>
      </c>
      <c r="I233" s="142"/>
      <c r="J233" s="143">
        <f>ROUND(I233*H233,1)</f>
        <v>0</v>
      </c>
      <c r="K233" s="139" t="s">
        <v>178</v>
      </c>
      <c r="L233" s="32"/>
      <c r="M233" s="144" t="s">
        <v>1</v>
      </c>
      <c r="N233" s="145" t="s">
        <v>40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271</v>
      </c>
      <c r="AT233" s="148" t="s">
        <v>174</v>
      </c>
      <c r="AU233" s="148" t="s">
        <v>82</v>
      </c>
      <c r="AY233" s="17" t="s">
        <v>171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19</v>
      </c>
      <c r="BK233" s="149">
        <f>ROUND(I233*H233,1)</f>
        <v>0</v>
      </c>
      <c r="BL233" s="17" t="s">
        <v>271</v>
      </c>
      <c r="BM233" s="148" t="s">
        <v>1410</v>
      </c>
    </row>
    <row r="234" spans="2:65" s="1" customFormat="1" x14ac:dyDescent="0.2">
      <c r="B234" s="32"/>
      <c r="D234" s="150" t="s">
        <v>180</v>
      </c>
      <c r="F234" s="151" t="s">
        <v>1411</v>
      </c>
      <c r="I234" s="152"/>
      <c r="L234" s="32"/>
      <c r="M234" s="153"/>
      <c r="T234" s="56"/>
      <c r="AT234" s="17" t="s">
        <v>180</v>
      </c>
      <c r="AU234" s="17" t="s">
        <v>82</v>
      </c>
    </row>
    <row r="235" spans="2:65" s="1" customFormat="1" ht="16.5" customHeight="1" x14ac:dyDescent="0.2">
      <c r="B235" s="32"/>
      <c r="C235" s="137" t="s">
        <v>621</v>
      </c>
      <c r="D235" s="137" t="s">
        <v>174</v>
      </c>
      <c r="E235" s="138" t="s">
        <v>1412</v>
      </c>
      <c r="F235" s="139" t="s">
        <v>1413</v>
      </c>
      <c r="G235" s="140" t="s">
        <v>221</v>
      </c>
      <c r="H235" s="141">
        <v>3</v>
      </c>
      <c r="I235" s="142"/>
      <c r="J235" s="143">
        <f>ROUND(I235*H235,1)</f>
        <v>0</v>
      </c>
      <c r="K235" s="139" t="s">
        <v>178</v>
      </c>
      <c r="L235" s="32"/>
      <c r="M235" s="144" t="s">
        <v>1</v>
      </c>
      <c r="N235" s="145" t="s">
        <v>40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271</v>
      </c>
      <c r="AT235" s="148" t="s">
        <v>174</v>
      </c>
      <c r="AU235" s="148" t="s">
        <v>82</v>
      </c>
      <c r="AY235" s="17" t="s">
        <v>171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19</v>
      </c>
      <c r="BK235" s="149">
        <f>ROUND(I235*H235,1)</f>
        <v>0</v>
      </c>
      <c r="BL235" s="17" t="s">
        <v>271</v>
      </c>
      <c r="BM235" s="148" t="s">
        <v>1414</v>
      </c>
    </row>
    <row r="236" spans="2:65" s="1" customFormat="1" x14ac:dyDescent="0.2">
      <c r="B236" s="32"/>
      <c r="D236" s="150" t="s">
        <v>180</v>
      </c>
      <c r="F236" s="151" t="s">
        <v>1415</v>
      </c>
      <c r="I236" s="152"/>
      <c r="L236" s="32"/>
      <c r="M236" s="153"/>
      <c r="T236" s="56"/>
      <c r="AT236" s="17" t="s">
        <v>180</v>
      </c>
      <c r="AU236" s="17" t="s">
        <v>82</v>
      </c>
    </row>
    <row r="237" spans="2:65" s="1" customFormat="1" ht="16.5" customHeight="1" x14ac:dyDescent="0.2">
      <c r="B237" s="32"/>
      <c r="C237" s="137" t="s">
        <v>632</v>
      </c>
      <c r="D237" s="137" t="s">
        <v>174</v>
      </c>
      <c r="E237" s="138" t="s">
        <v>1416</v>
      </c>
      <c r="F237" s="139" t="s">
        <v>1417</v>
      </c>
      <c r="G237" s="140" t="s">
        <v>221</v>
      </c>
      <c r="H237" s="141">
        <v>3</v>
      </c>
      <c r="I237" s="142"/>
      <c r="J237" s="143">
        <f>ROUND(I237*H237,1)</f>
        <v>0</v>
      </c>
      <c r="K237" s="139" t="s">
        <v>178</v>
      </c>
      <c r="L237" s="32"/>
      <c r="M237" s="144" t="s">
        <v>1</v>
      </c>
      <c r="N237" s="145" t="s">
        <v>40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271</v>
      </c>
      <c r="AT237" s="148" t="s">
        <v>174</v>
      </c>
      <c r="AU237" s="148" t="s">
        <v>82</v>
      </c>
      <c r="AY237" s="17" t="s">
        <v>171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19</v>
      </c>
      <c r="BK237" s="149">
        <f>ROUND(I237*H237,1)</f>
        <v>0</v>
      </c>
      <c r="BL237" s="17" t="s">
        <v>271</v>
      </c>
      <c r="BM237" s="148" t="s">
        <v>1418</v>
      </c>
    </row>
    <row r="238" spans="2:65" s="1" customFormat="1" x14ac:dyDescent="0.2">
      <c r="B238" s="32"/>
      <c r="D238" s="150" t="s">
        <v>180</v>
      </c>
      <c r="F238" s="151" t="s">
        <v>1419</v>
      </c>
      <c r="I238" s="152"/>
      <c r="L238" s="32"/>
      <c r="M238" s="153"/>
      <c r="T238" s="56"/>
      <c r="AT238" s="17" t="s">
        <v>180</v>
      </c>
      <c r="AU238" s="17" t="s">
        <v>82</v>
      </c>
    </row>
    <row r="239" spans="2:65" s="1" customFormat="1" ht="16.5" customHeight="1" x14ac:dyDescent="0.2">
      <c r="B239" s="32"/>
      <c r="C239" s="137" t="s">
        <v>639</v>
      </c>
      <c r="D239" s="137" t="s">
        <v>174</v>
      </c>
      <c r="E239" s="138" t="s">
        <v>1420</v>
      </c>
      <c r="F239" s="139" t="s">
        <v>1421</v>
      </c>
      <c r="G239" s="140" t="s">
        <v>221</v>
      </c>
      <c r="H239" s="141">
        <v>3</v>
      </c>
      <c r="I239" s="142"/>
      <c r="J239" s="143">
        <f>ROUND(I239*H239,1)</f>
        <v>0</v>
      </c>
      <c r="K239" s="139" t="s">
        <v>178</v>
      </c>
      <c r="L239" s="32"/>
      <c r="M239" s="144" t="s">
        <v>1</v>
      </c>
      <c r="N239" s="145" t="s">
        <v>40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271</v>
      </c>
      <c r="AT239" s="148" t="s">
        <v>174</v>
      </c>
      <c r="AU239" s="148" t="s">
        <v>82</v>
      </c>
      <c r="AY239" s="17" t="s">
        <v>171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7" t="s">
        <v>19</v>
      </c>
      <c r="BK239" s="149">
        <f>ROUND(I239*H239,1)</f>
        <v>0</v>
      </c>
      <c r="BL239" s="17" t="s">
        <v>271</v>
      </c>
      <c r="BM239" s="148" t="s">
        <v>1422</v>
      </c>
    </row>
    <row r="240" spans="2:65" s="1" customFormat="1" x14ac:dyDescent="0.2">
      <c r="B240" s="32"/>
      <c r="D240" s="150" t="s">
        <v>180</v>
      </c>
      <c r="F240" s="151" t="s">
        <v>1423</v>
      </c>
      <c r="I240" s="152"/>
      <c r="L240" s="32"/>
      <c r="M240" s="153"/>
      <c r="T240" s="56"/>
      <c r="AT240" s="17" t="s">
        <v>180</v>
      </c>
      <c r="AU240" s="17" t="s">
        <v>82</v>
      </c>
    </row>
    <row r="241" spans="2:65" s="1" customFormat="1" ht="16.5" customHeight="1" x14ac:dyDescent="0.2">
      <c r="B241" s="32"/>
      <c r="C241" s="137" t="s">
        <v>1060</v>
      </c>
      <c r="D241" s="137" t="s">
        <v>174</v>
      </c>
      <c r="E241" s="138" t="s">
        <v>1424</v>
      </c>
      <c r="F241" s="139" t="s">
        <v>1425</v>
      </c>
      <c r="G241" s="140" t="s">
        <v>221</v>
      </c>
      <c r="H241" s="141">
        <v>3</v>
      </c>
      <c r="I241" s="142"/>
      <c r="J241" s="143">
        <f>ROUND(I241*H241,1)</f>
        <v>0</v>
      </c>
      <c r="K241" s="139" t="s">
        <v>178</v>
      </c>
      <c r="L241" s="32"/>
      <c r="M241" s="144" t="s">
        <v>1</v>
      </c>
      <c r="N241" s="145" t="s">
        <v>40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48" t="s">
        <v>271</v>
      </c>
      <c r="AT241" s="148" t="s">
        <v>174</v>
      </c>
      <c r="AU241" s="148" t="s">
        <v>82</v>
      </c>
      <c r="AY241" s="17" t="s">
        <v>171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19</v>
      </c>
      <c r="BK241" s="149">
        <f>ROUND(I241*H241,1)</f>
        <v>0</v>
      </c>
      <c r="BL241" s="17" t="s">
        <v>271</v>
      </c>
      <c r="BM241" s="148" t="s">
        <v>1426</v>
      </c>
    </row>
    <row r="242" spans="2:65" s="1" customFormat="1" x14ac:dyDescent="0.2">
      <c r="B242" s="32"/>
      <c r="D242" s="150" t="s">
        <v>180</v>
      </c>
      <c r="F242" s="151" t="s">
        <v>1427</v>
      </c>
      <c r="I242" s="152"/>
      <c r="L242" s="32"/>
      <c r="M242" s="153"/>
      <c r="T242" s="56"/>
      <c r="AT242" s="17" t="s">
        <v>180</v>
      </c>
      <c r="AU242" s="17" t="s">
        <v>82</v>
      </c>
    </row>
    <row r="243" spans="2:65" s="1" customFormat="1" ht="16.5" customHeight="1" x14ac:dyDescent="0.2">
      <c r="B243" s="32"/>
      <c r="C243" s="168" t="s">
        <v>1064</v>
      </c>
      <c r="D243" s="168" t="s">
        <v>193</v>
      </c>
      <c r="E243" s="169" t="s">
        <v>1428</v>
      </c>
      <c r="F243" s="170" t="s">
        <v>1429</v>
      </c>
      <c r="G243" s="171" t="s">
        <v>221</v>
      </c>
      <c r="H243" s="172">
        <v>3</v>
      </c>
      <c r="I243" s="173"/>
      <c r="J243" s="174">
        <f>ROUND(I243*H243,1)</f>
        <v>0</v>
      </c>
      <c r="K243" s="170" t="s">
        <v>178</v>
      </c>
      <c r="L243" s="175"/>
      <c r="M243" s="176" t="s">
        <v>1</v>
      </c>
      <c r="N243" s="177" t="s">
        <v>40</v>
      </c>
      <c r="P243" s="146">
        <f>O243*H243</f>
        <v>0</v>
      </c>
      <c r="Q243" s="146">
        <v>7.9000000000000001E-4</v>
      </c>
      <c r="R243" s="146">
        <f>Q243*H243</f>
        <v>2.3700000000000001E-3</v>
      </c>
      <c r="S243" s="146">
        <v>0</v>
      </c>
      <c r="T243" s="147">
        <f>S243*H243</f>
        <v>0</v>
      </c>
      <c r="AR243" s="148" t="s">
        <v>361</v>
      </c>
      <c r="AT243" s="148" t="s">
        <v>193</v>
      </c>
      <c r="AU243" s="148" t="s">
        <v>82</v>
      </c>
      <c r="AY243" s="17" t="s">
        <v>171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19</v>
      </c>
      <c r="BK243" s="149">
        <f>ROUND(I243*H243,1)</f>
        <v>0</v>
      </c>
      <c r="BL243" s="17" t="s">
        <v>271</v>
      </c>
      <c r="BM243" s="148" t="s">
        <v>1430</v>
      </c>
    </row>
    <row r="244" spans="2:65" s="1" customFormat="1" x14ac:dyDescent="0.2">
      <c r="B244" s="32"/>
      <c r="D244" s="150" t="s">
        <v>180</v>
      </c>
      <c r="F244" s="151" t="s">
        <v>1429</v>
      </c>
      <c r="I244" s="152"/>
      <c r="L244" s="32"/>
      <c r="M244" s="153"/>
      <c r="T244" s="56"/>
      <c r="AT244" s="17" t="s">
        <v>180</v>
      </c>
      <c r="AU244" s="17" t="s">
        <v>82</v>
      </c>
    </row>
    <row r="245" spans="2:65" s="1" customFormat="1" ht="16.5" customHeight="1" x14ac:dyDescent="0.2">
      <c r="B245" s="32"/>
      <c r="C245" s="168" t="s">
        <v>1068</v>
      </c>
      <c r="D245" s="168" t="s">
        <v>193</v>
      </c>
      <c r="E245" s="169" t="s">
        <v>1431</v>
      </c>
      <c r="F245" s="170" t="s">
        <v>1432</v>
      </c>
      <c r="G245" s="171" t="s">
        <v>221</v>
      </c>
      <c r="H245" s="172">
        <v>3</v>
      </c>
      <c r="I245" s="173"/>
      <c r="J245" s="174">
        <f>ROUND(I245*H245,1)</f>
        <v>0</v>
      </c>
      <c r="K245" s="170" t="s">
        <v>178</v>
      </c>
      <c r="L245" s="175"/>
      <c r="M245" s="176" t="s">
        <v>1</v>
      </c>
      <c r="N245" s="177" t="s">
        <v>40</v>
      </c>
      <c r="P245" s="146">
        <f>O245*H245</f>
        <v>0</v>
      </c>
      <c r="Q245" s="146">
        <v>4.0999999999999999E-4</v>
      </c>
      <c r="R245" s="146">
        <f>Q245*H245</f>
        <v>1.23E-3</v>
      </c>
      <c r="S245" s="146">
        <v>0</v>
      </c>
      <c r="T245" s="147">
        <f>S245*H245</f>
        <v>0</v>
      </c>
      <c r="AR245" s="148" t="s">
        <v>361</v>
      </c>
      <c r="AT245" s="148" t="s">
        <v>193</v>
      </c>
      <c r="AU245" s="148" t="s">
        <v>82</v>
      </c>
      <c r="AY245" s="17" t="s">
        <v>171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19</v>
      </c>
      <c r="BK245" s="149">
        <f>ROUND(I245*H245,1)</f>
        <v>0</v>
      </c>
      <c r="BL245" s="17" t="s">
        <v>271</v>
      </c>
      <c r="BM245" s="148" t="s">
        <v>1433</v>
      </c>
    </row>
    <row r="246" spans="2:65" s="1" customFormat="1" x14ac:dyDescent="0.2">
      <c r="B246" s="32"/>
      <c r="D246" s="150" t="s">
        <v>180</v>
      </c>
      <c r="F246" s="151" t="s">
        <v>1432</v>
      </c>
      <c r="I246" s="152"/>
      <c r="L246" s="32"/>
      <c r="M246" s="153"/>
      <c r="T246" s="56"/>
      <c r="AT246" s="17" t="s">
        <v>180</v>
      </c>
      <c r="AU246" s="17" t="s">
        <v>82</v>
      </c>
    </row>
    <row r="247" spans="2:65" s="1" customFormat="1" ht="16.5" customHeight="1" x14ac:dyDescent="0.2">
      <c r="B247" s="32"/>
      <c r="C247" s="137" t="s">
        <v>1073</v>
      </c>
      <c r="D247" s="137" t="s">
        <v>174</v>
      </c>
      <c r="E247" s="138" t="s">
        <v>1434</v>
      </c>
      <c r="F247" s="139" t="s">
        <v>1435</v>
      </c>
      <c r="G247" s="140" t="s">
        <v>221</v>
      </c>
      <c r="H247" s="141">
        <v>3</v>
      </c>
      <c r="I247" s="142"/>
      <c r="J247" s="143">
        <f>ROUND(I247*H247,1)</f>
        <v>0</v>
      </c>
      <c r="K247" s="139" t="s">
        <v>178</v>
      </c>
      <c r="L247" s="32"/>
      <c r="M247" s="144" t="s">
        <v>1</v>
      </c>
      <c r="N247" s="145" t="s">
        <v>40</v>
      </c>
      <c r="P247" s="146">
        <f>O247*H247</f>
        <v>0</v>
      </c>
      <c r="Q247" s="146">
        <v>1.0046E-3</v>
      </c>
      <c r="R247" s="146">
        <f>Q247*H247</f>
        <v>3.0138000000000001E-3</v>
      </c>
      <c r="S247" s="146">
        <v>0</v>
      </c>
      <c r="T247" s="147">
        <f>S247*H247</f>
        <v>0</v>
      </c>
      <c r="AR247" s="148" t="s">
        <v>271</v>
      </c>
      <c r="AT247" s="148" t="s">
        <v>174</v>
      </c>
      <c r="AU247" s="148" t="s">
        <v>82</v>
      </c>
      <c r="AY247" s="17" t="s">
        <v>171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19</v>
      </c>
      <c r="BK247" s="149">
        <f>ROUND(I247*H247,1)</f>
        <v>0</v>
      </c>
      <c r="BL247" s="17" t="s">
        <v>271</v>
      </c>
      <c r="BM247" s="148" t="s">
        <v>1436</v>
      </c>
    </row>
    <row r="248" spans="2:65" s="1" customFormat="1" ht="19.5" x14ac:dyDescent="0.2">
      <c r="B248" s="32"/>
      <c r="D248" s="150" t="s">
        <v>180</v>
      </c>
      <c r="F248" s="151" t="s">
        <v>1437</v>
      </c>
      <c r="I248" s="152"/>
      <c r="L248" s="32"/>
      <c r="M248" s="153"/>
      <c r="T248" s="56"/>
      <c r="AT248" s="17" t="s">
        <v>180</v>
      </c>
      <c r="AU248" s="17" t="s">
        <v>82</v>
      </c>
    </row>
    <row r="249" spans="2:65" s="1" customFormat="1" ht="16.5" customHeight="1" x14ac:dyDescent="0.2">
      <c r="B249" s="32"/>
      <c r="C249" s="137" t="s">
        <v>1077</v>
      </c>
      <c r="D249" s="137" t="s">
        <v>174</v>
      </c>
      <c r="E249" s="138" t="s">
        <v>1438</v>
      </c>
      <c r="F249" s="139" t="s">
        <v>1439</v>
      </c>
      <c r="G249" s="140" t="s">
        <v>221</v>
      </c>
      <c r="H249" s="141">
        <v>3</v>
      </c>
      <c r="I249" s="142"/>
      <c r="J249" s="143">
        <f>ROUND(I249*H249,1)</f>
        <v>0</v>
      </c>
      <c r="K249" s="139" t="s">
        <v>178</v>
      </c>
      <c r="L249" s="32"/>
      <c r="M249" s="144" t="s">
        <v>1</v>
      </c>
      <c r="N249" s="145" t="s">
        <v>40</v>
      </c>
      <c r="P249" s="146">
        <f>O249*H249</f>
        <v>0</v>
      </c>
      <c r="Q249" s="146">
        <v>1.1245999999999999E-3</v>
      </c>
      <c r="R249" s="146">
        <f>Q249*H249</f>
        <v>3.3737999999999997E-3</v>
      </c>
      <c r="S249" s="146">
        <v>0</v>
      </c>
      <c r="T249" s="147">
        <f>S249*H249</f>
        <v>0</v>
      </c>
      <c r="AR249" s="148" t="s">
        <v>271</v>
      </c>
      <c r="AT249" s="148" t="s">
        <v>174</v>
      </c>
      <c r="AU249" s="148" t="s">
        <v>82</v>
      </c>
      <c r="AY249" s="17" t="s">
        <v>171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19</v>
      </c>
      <c r="BK249" s="149">
        <f>ROUND(I249*H249,1)</f>
        <v>0</v>
      </c>
      <c r="BL249" s="17" t="s">
        <v>271</v>
      </c>
      <c r="BM249" s="148" t="s">
        <v>1440</v>
      </c>
    </row>
    <row r="250" spans="2:65" s="1" customFormat="1" ht="19.5" x14ac:dyDescent="0.2">
      <c r="B250" s="32"/>
      <c r="D250" s="150" t="s">
        <v>180</v>
      </c>
      <c r="F250" s="151" t="s">
        <v>1441</v>
      </c>
      <c r="I250" s="152"/>
      <c r="L250" s="32"/>
      <c r="M250" s="153"/>
      <c r="T250" s="56"/>
      <c r="AT250" s="17" t="s">
        <v>180</v>
      </c>
      <c r="AU250" s="17" t="s">
        <v>82</v>
      </c>
    </row>
    <row r="251" spans="2:65" s="1" customFormat="1" ht="21.75" customHeight="1" x14ac:dyDescent="0.2">
      <c r="B251" s="32"/>
      <c r="C251" s="137" t="s">
        <v>1081</v>
      </c>
      <c r="D251" s="137" t="s">
        <v>174</v>
      </c>
      <c r="E251" s="138" t="s">
        <v>1442</v>
      </c>
      <c r="F251" s="139" t="s">
        <v>1443</v>
      </c>
      <c r="G251" s="140" t="s">
        <v>202</v>
      </c>
      <c r="H251" s="141">
        <v>6</v>
      </c>
      <c r="I251" s="142"/>
      <c r="J251" s="143">
        <f>ROUND(I251*H251,1)</f>
        <v>0</v>
      </c>
      <c r="K251" s="139" t="s">
        <v>178</v>
      </c>
      <c r="L251" s="32"/>
      <c r="M251" s="144" t="s">
        <v>1</v>
      </c>
      <c r="N251" s="145" t="s">
        <v>40</v>
      </c>
      <c r="P251" s="146">
        <f>O251*H251</f>
        <v>0</v>
      </c>
      <c r="Q251" s="146">
        <v>1.4395499999999999E-3</v>
      </c>
      <c r="R251" s="146">
        <f>Q251*H251</f>
        <v>8.6373000000000005E-3</v>
      </c>
      <c r="S251" s="146">
        <v>0</v>
      </c>
      <c r="T251" s="147">
        <f>S251*H251</f>
        <v>0</v>
      </c>
      <c r="AR251" s="148" t="s">
        <v>271</v>
      </c>
      <c r="AT251" s="148" t="s">
        <v>174</v>
      </c>
      <c r="AU251" s="148" t="s">
        <v>82</v>
      </c>
      <c r="AY251" s="17" t="s">
        <v>171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19</v>
      </c>
      <c r="BK251" s="149">
        <f>ROUND(I251*H251,1)</f>
        <v>0</v>
      </c>
      <c r="BL251" s="17" t="s">
        <v>271</v>
      </c>
      <c r="BM251" s="148" t="s">
        <v>1444</v>
      </c>
    </row>
    <row r="252" spans="2:65" s="1" customFormat="1" x14ac:dyDescent="0.2">
      <c r="B252" s="32"/>
      <c r="D252" s="150" t="s">
        <v>180</v>
      </c>
      <c r="F252" s="151" t="s">
        <v>1445</v>
      </c>
      <c r="I252" s="152"/>
      <c r="L252" s="32"/>
      <c r="M252" s="153"/>
      <c r="T252" s="56"/>
      <c r="AT252" s="17" t="s">
        <v>180</v>
      </c>
      <c r="AU252" s="17" t="s">
        <v>82</v>
      </c>
    </row>
    <row r="253" spans="2:65" s="12" customFormat="1" x14ac:dyDescent="0.2">
      <c r="B253" s="154"/>
      <c r="D253" s="150" t="s">
        <v>182</v>
      </c>
      <c r="E253" s="155" t="s">
        <v>1</v>
      </c>
      <c r="F253" s="156" t="s">
        <v>1446</v>
      </c>
      <c r="H253" s="157">
        <v>6</v>
      </c>
      <c r="I253" s="158"/>
      <c r="L253" s="154"/>
      <c r="M253" s="159"/>
      <c r="T253" s="160"/>
      <c r="AT253" s="155" t="s">
        <v>182</v>
      </c>
      <c r="AU253" s="155" t="s">
        <v>82</v>
      </c>
      <c r="AV253" s="12" t="s">
        <v>82</v>
      </c>
      <c r="AW253" s="12" t="s">
        <v>31</v>
      </c>
      <c r="AX253" s="12" t="s">
        <v>19</v>
      </c>
      <c r="AY253" s="155" t="s">
        <v>171</v>
      </c>
    </row>
    <row r="254" spans="2:65" s="1" customFormat="1" ht="21.75" customHeight="1" x14ac:dyDescent="0.2">
      <c r="B254" s="32"/>
      <c r="C254" s="137" t="s">
        <v>1085</v>
      </c>
      <c r="D254" s="137" t="s">
        <v>174</v>
      </c>
      <c r="E254" s="138" t="s">
        <v>1447</v>
      </c>
      <c r="F254" s="139" t="s">
        <v>1448</v>
      </c>
      <c r="G254" s="140" t="s">
        <v>202</v>
      </c>
      <c r="H254" s="141">
        <v>6</v>
      </c>
      <c r="I254" s="142"/>
      <c r="J254" s="143">
        <f>ROUND(I254*H254,1)</f>
        <v>0</v>
      </c>
      <c r="K254" s="139" t="s">
        <v>178</v>
      </c>
      <c r="L254" s="32"/>
      <c r="M254" s="144" t="s">
        <v>1</v>
      </c>
      <c r="N254" s="145" t="s">
        <v>40</v>
      </c>
      <c r="P254" s="146">
        <f>O254*H254</f>
        <v>0</v>
      </c>
      <c r="Q254" s="146">
        <v>1.9729999999999999E-3</v>
      </c>
      <c r="R254" s="146">
        <f>Q254*H254</f>
        <v>1.1838E-2</v>
      </c>
      <c r="S254" s="146">
        <v>0</v>
      </c>
      <c r="T254" s="147">
        <f>S254*H254</f>
        <v>0</v>
      </c>
      <c r="AR254" s="148" t="s">
        <v>271</v>
      </c>
      <c r="AT254" s="148" t="s">
        <v>174</v>
      </c>
      <c r="AU254" s="148" t="s">
        <v>82</v>
      </c>
      <c r="AY254" s="17" t="s">
        <v>171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19</v>
      </c>
      <c r="BK254" s="149">
        <f>ROUND(I254*H254,1)</f>
        <v>0</v>
      </c>
      <c r="BL254" s="17" t="s">
        <v>271</v>
      </c>
      <c r="BM254" s="148" t="s">
        <v>1449</v>
      </c>
    </row>
    <row r="255" spans="2:65" s="1" customFormat="1" x14ac:dyDescent="0.2">
      <c r="B255" s="32"/>
      <c r="D255" s="150" t="s">
        <v>180</v>
      </c>
      <c r="F255" s="151" t="s">
        <v>1450</v>
      </c>
      <c r="I255" s="152"/>
      <c r="L255" s="32"/>
      <c r="M255" s="153"/>
      <c r="T255" s="56"/>
      <c r="AT255" s="17" t="s">
        <v>180</v>
      </c>
      <c r="AU255" s="17" t="s">
        <v>82</v>
      </c>
    </row>
    <row r="256" spans="2:65" s="12" customFormat="1" x14ac:dyDescent="0.2">
      <c r="B256" s="154"/>
      <c r="D256" s="150" t="s">
        <v>182</v>
      </c>
      <c r="E256" s="155" t="s">
        <v>1</v>
      </c>
      <c r="F256" s="156" t="s">
        <v>1446</v>
      </c>
      <c r="H256" s="157">
        <v>6</v>
      </c>
      <c r="I256" s="158"/>
      <c r="L256" s="154"/>
      <c r="M256" s="159"/>
      <c r="T256" s="160"/>
      <c r="AT256" s="155" t="s">
        <v>182</v>
      </c>
      <c r="AU256" s="155" t="s">
        <v>82</v>
      </c>
      <c r="AV256" s="12" t="s">
        <v>82</v>
      </c>
      <c r="AW256" s="12" t="s">
        <v>31</v>
      </c>
      <c r="AX256" s="12" t="s">
        <v>19</v>
      </c>
      <c r="AY256" s="155" t="s">
        <v>171</v>
      </c>
    </row>
    <row r="257" spans="2:65" s="1" customFormat="1" ht="21.75" customHeight="1" x14ac:dyDescent="0.2">
      <c r="B257" s="32"/>
      <c r="C257" s="137" t="s">
        <v>1091</v>
      </c>
      <c r="D257" s="137" t="s">
        <v>174</v>
      </c>
      <c r="E257" s="138" t="s">
        <v>1451</v>
      </c>
      <c r="F257" s="139" t="s">
        <v>1452</v>
      </c>
      <c r="G257" s="140" t="s">
        <v>202</v>
      </c>
      <c r="H257" s="141">
        <v>18</v>
      </c>
      <c r="I257" s="142"/>
      <c r="J257" s="143">
        <f>ROUND(I257*H257,1)</f>
        <v>0</v>
      </c>
      <c r="K257" s="139" t="s">
        <v>178</v>
      </c>
      <c r="L257" s="32"/>
      <c r="M257" s="144" t="s">
        <v>1</v>
      </c>
      <c r="N257" s="145" t="s">
        <v>40</v>
      </c>
      <c r="P257" s="146">
        <f>O257*H257</f>
        <v>0</v>
      </c>
      <c r="Q257" s="146">
        <v>3.0422499999999998E-3</v>
      </c>
      <c r="R257" s="146">
        <f>Q257*H257</f>
        <v>5.4760499999999997E-2</v>
      </c>
      <c r="S257" s="146">
        <v>0</v>
      </c>
      <c r="T257" s="147">
        <f>S257*H257</f>
        <v>0</v>
      </c>
      <c r="AR257" s="148" t="s">
        <v>271</v>
      </c>
      <c r="AT257" s="148" t="s">
        <v>174</v>
      </c>
      <c r="AU257" s="148" t="s">
        <v>82</v>
      </c>
      <c r="AY257" s="17" t="s">
        <v>171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19</v>
      </c>
      <c r="BK257" s="149">
        <f>ROUND(I257*H257,1)</f>
        <v>0</v>
      </c>
      <c r="BL257" s="17" t="s">
        <v>271</v>
      </c>
      <c r="BM257" s="148" t="s">
        <v>1453</v>
      </c>
    </row>
    <row r="258" spans="2:65" s="1" customFormat="1" x14ac:dyDescent="0.2">
      <c r="B258" s="32"/>
      <c r="D258" s="150" t="s">
        <v>180</v>
      </c>
      <c r="F258" s="151" t="s">
        <v>1454</v>
      </c>
      <c r="I258" s="152"/>
      <c r="L258" s="32"/>
      <c r="M258" s="153"/>
      <c r="T258" s="56"/>
      <c r="AT258" s="17" t="s">
        <v>180</v>
      </c>
      <c r="AU258" s="17" t="s">
        <v>82</v>
      </c>
    </row>
    <row r="259" spans="2:65" s="12" customFormat="1" x14ac:dyDescent="0.2">
      <c r="B259" s="154"/>
      <c r="D259" s="150" t="s">
        <v>182</v>
      </c>
      <c r="E259" s="155" t="s">
        <v>1</v>
      </c>
      <c r="F259" s="156" t="s">
        <v>1455</v>
      </c>
      <c r="H259" s="157">
        <v>18</v>
      </c>
      <c r="I259" s="158"/>
      <c r="L259" s="154"/>
      <c r="M259" s="159"/>
      <c r="T259" s="160"/>
      <c r="AT259" s="155" t="s">
        <v>182</v>
      </c>
      <c r="AU259" s="155" t="s">
        <v>82</v>
      </c>
      <c r="AV259" s="12" t="s">
        <v>82</v>
      </c>
      <c r="AW259" s="12" t="s">
        <v>31</v>
      </c>
      <c r="AX259" s="12" t="s">
        <v>19</v>
      </c>
      <c r="AY259" s="155" t="s">
        <v>171</v>
      </c>
    </row>
    <row r="260" spans="2:65" s="1" customFormat="1" ht="21.75" customHeight="1" x14ac:dyDescent="0.2">
      <c r="B260" s="32"/>
      <c r="C260" s="137" t="s">
        <v>1096</v>
      </c>
      <c r="D260" s="137" t="s">
        <v>174</v>
      </c>
      <c r="E260" s="138" t="s">
        <v>1456</v>
      </c>
      <c r="F260" s="139" t="s">
        <v>1457</v>
      </c>
      <c r="G260" s="140" t="s">
        <v>202</v>
      </c>
      <c r="H260" s="141">
        <v>6</v>
      </c>
      <c r="I260" s="142"/>
      <c r="J260" s="143">
        <f>ROUND(I260*H260,1)</f>
        <v>0</v>
      </c>
      <c r="K260" s="139" t="s">
        <v>178</v>
      </c>
      <c r="L260" s="32"/>
      <c r="M260" s="144" t="s">
        <v>1</v>
      </c>
      <c r="N260" s="145" t="s">
        <v>40</v>
      </c>
      <c r="P260" s="146">
        <f>O260*H260</f>
        <v>0</v>
      </c>
      <c r="Q260" s="146">
        <v>4.9237500000000002E-3</v>
      </c>
      <c r="R260" s="146">
        <f>Q260*H260</f>
        <v>2.9542499999999999E-2</v>
      </c>
      <c r="S260" s="146">
        <v>0</v>
      </c>
      <c r="T260" s="147">
        <f>S260*H260</f>
        <v>0</v>
      </c>
      <c r="AR260" s="148" t="s">
        <v>271</v>
      </c>
      <c r="AT260" s="148" t="s">
        <v>174</v>
      </c>
      <c r="AU260" s="148" t="s">
        <v>82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19</v>
      </c>
      <c r="BK260" s="149">
        <f>ROUND(I260*H260,1)</f>
        <v>0</v>
      </c>
      <c r="BL260" s="17" t="s">
        <v>271</v>
      </c>
      <c r="BM260" s="148" t="s">
        <v>1458</v>
      </c>
    </row>
    <row r="261" spans="2:65" s="1" customFormat="1" x14ac:dyDescent="0.2">
      <c r="B261" s="32"/>
      <c r="D261" s="150" t="s">
        <v>180</v>
      </c>
      <c r="F261" s="151" t="s">
        <v>1459</v>
      </c>
      <c r="I261" s="152"/>
      <c r="L261" s="32"/>
      <c r="M261" s="153"/>
      <c r="T261" s="56"/>
      <c r="AT261" s="17" t="s">
        <v>180</v>
      </c>
      <c r="AU261" s="17" t="s">
        <v>82</v>
      </c>
    </row>
    <row r="262" spans="2:65" s="12" customFormat="1" x14ac:dyDescent="0.2">
      <c r="B262" s="154"/>
      <c r="D262" s="150" t="s">
        <v>182</v>
      </c>
      <c r="E262" s="155" t="s">
        <v>1</v>
      </c>
      <c r="F262" s="156" t="s">
        <v>1446</v>
      </c>
      <c r="H262" s="157">
        <v>6</v>
      </c>
      <c r="I262" s="158"/>
      <c r="L262" s="154"/>
      <c r="M262" s="159"/>
      <c r="T262" s="160"/>
      <c r="AT262" s="155" t="s">
        <v>182</v>
      </c>
      <c r="AU262" s="155" t="s">
        <v>82</v>
      </c>
      <c r="AV262" s="12" t="s">
        <v>82</v>
      </c>
      <c r="AW262" s="12" t="s">
        <v>31</v>
      </c>
      <c r="AX262" s="12" t="s">
        <v>19</v>
      </c>
      <c r="AY262" s="155" t="s">
        <v>171</v>
      </c>
    </row>
    <row r="263" spans="2:65" s="1" customFormat="1" ht="16.5" customHeight="1" x14ac:dyDescent="0.2">
      <c r="B263" s="32"/>
      <c r="C263" s="137" t="s">
        <v>1098</v>
      </c>
      <c r="D263" s="137" t="s">
        <v>174</v>
      </c>
      <c r="E263" s="138" t="s">
        <v>1460</v>
      </c>
      <c r="F263" s="139" t="s">
        <v>1461</v>
      </c>
      <c r="G263" s="140" t="s">
        <v>202</v>
      </c>
      <c r="H263" s="141">
        <v>6</v>
      </c>
      <c r="I263" s="142"/>
      <c r="J263" s="143">
        <f>ROUND(I263*H263,1)</f>
        <v>0</v>
      </c>
      <c r="K263" s="139" t="s">
        <v>178</v>
      </c>
      <c r="L263" s="32"/>
      <c r="M263" s="144" t="s">
        <v>1</v>
      </c>
      <c r="N263" s="145" t="s">
        <v>40</v>
      </c>
      <c r="P263" s="146">
        <f>O263*H263</f>
        <v>0</v>
      </c>
      <c r="Q263" s="146">
        <v>6.3480000000000003E-4</v>
      </c>
      <c r="R263" s="146">
        <f>Q263*H263</f>
        <v>3.8088000000000002E-3</v>
      </c>
      <c r="S263" s="146">
        <v>0</v>
      </c>
      <c r="T263" s="147">
        <f>S263*H263</f>
        <v>0</v>
      </c>
      <c r="AR263" s="148" t="s">
        <v>271</v>
      </c>
      <c r="AT263" s="148" t="s">
        <v>174</v>
      </c>
      <c r="AU263" s="148" t="s">
        <v>82</v>
      </c>
      <c r="AY263" s="17" t="s">
        <v>171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19</v>
      </c>
      <c r="BK263" s="149">
        <f>ROUND(I263*H263,1)</f>
        <v>0</v>
      </c>
      <c r="BL263" s="17" t="s">
        <v>271</v>
      </c>
      <c r="BM263" s="148" t="s">
        <v>1462</v>
      </c>
    </row>
    <row r="264" spans="2:65" s="1" customFormat="1" x14ac:dyDescent="0.2">
      <c r="B264" s="32"/>
      <c r="D264" s="150" t="s">
        <v>180</v>
      </c>
      <c r="F264" s="151" t="s">
        <v>1463</v>
      </c>
      <c r="I264" s="152"/>
      <c r="L264" s="32"/>
      <c r="M264" s="153"/>
      <c r="T264" s="56"/>
      <c r="AT264" s="17" t="s">
        <v>180</v>
      </c>
      <c r="AU264" s="17" t="s">
        <v>82</v>
      </c>
    </row>
    <row r="265" spans="2:65" s="12" customFormat="1" x14ac:dyDescent="0.2">
      <c r="B265" s="154"/>
      <c r="D265" s="150" t="s">
        <v>182</v>
      </c>
      <c r="E265" s="155" t="s">
        <v>1</v>
      </c>
      <c r="F265" s="156" t="s">
        <v>1446</v>
      </c>
      <c r="H265" s="157">
        <v>6</v>
      </c>
      <c r="I265" s="158"/>
      <c r="L265" s="154"/>
      <c r="M265" s="159"/>
      <c r="T265" s="160"/>
      <c r="AT265" s="155" t="s">
        <v>182</v>
      </c>
      <c r="AU265" s="155" t="s">
        <v>82</v>
      </c>
      <c r="AV265" s="12" t="s">
        <v>82</v>
      </c>
      <c r="AW265" s="12" t="s">
        <v>31</v>
      </c>
      <c r="AX265" s="12" t="s">
        <v>19</v>
      </c>
      <c r="AY265" s="155" t="s">
        <v>171</v>
      </c>
    </row>
    <row r="266" spans="2:65" s="1" customFormat="1" ht="24.2" customHeight="1" x14ac:dyDescent="0.2">
      <c r="B266" s="32"/>
      <c r="C266" s="137" t="s">
        <v>1103</v>
      </c>
      <c r="D266" s="137" t="s">
        <v>174</v>
      </c>
      <c r="E266" s="138" t="s">
        <v>1464</v>
      </c>
      <c r="F266" s="139" t="s">
        <v>1465</v>
      </c>
      <c r="G266" s="140" t="s">
        <v>202</v>
      </c>
      <c r="H266" s="141">
        <v>36</v>
      </c>
      <c r="I266" s="142"/>
      <c r="J266" s="143">
        <f>ROUND(I266*H266,1)</f>
        <v>0</v>
      </c>
      <c r="K266" s="139" t="s">
        <v>178</v>
      </c>
      <c r="L266" s="32"/>
      <c r="M266" s="144" t="s">
        <v>1</v>
      </c>
      <c r="N266" s="145" t="s">
        <v>40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271</v>
      </c>
      <c r="AT266" s="148" t="s">
        <v>174</v>
      </c>
      <c r="AU266" s="148" t="s">
        <v>82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19</v>
      </c>
      <c r="BK266" s="149">
        <f>ROUND(I266*H266,1)</f>
        <v>0</v>
      </c>
      <c r="BL266" s="17" t="s">
        <v>271</v>
      </c>
      <c r="BM266" s="148" t="s">
        <v>1466</v>
      </c>
    </row>
    <row r="267" spans="2:65" s="1" customFormat="1" ht="19.5" x14ac:dyDescent="0.2">
      <c r="B267" s="32"/>
      <c r="D267" s="150" t="s">
        <v>180</v>
      </c>
      <c r="F267" s="151" t="s">
        <v>1467</v>
      </c>
      <c r="I267" s="152"/>
      <c r="L267" s="32"/>
      <c r="M267" s="153"/>
      <c r="T267" s="56"/>
      <c r="AT267" s="17" t="s">
        <v>180</v>
      </c>
      <c r="AU267" s="17" t="s">
        <v>82</v>
      </c>
    </row>
    <row r="268" spans="2:65" s="12" customFormat="1" x14ac:dyDescent="0.2">
      <c r="B268" s="154"/>
      <c r="D268" s="150" t="s">
        <v>182</v>
      </c>
      <c r="E268" s="155" t="s">
        <v>1</v>
      </c>
      <c r="F268" s="156" t="s">
        <v>1468</v>
      </c>
      <c r="H268" s="157">
        <v>36</v>
      </c>
      <c r="I268" s="158"/>
      <c r="L268" s="154"/>
      <c r="M268" s="159"/>
      <c r="T268" s="160"/>
      <c r="AT268" s="155" t="s">
        <v>182</v>
      </c>
      <c r="AU268" s="155" t="s">
        <v>82</v>
      </c>
      <c r="AV268" s="12" t="s">
        <v>82</v>
      </c>
      <c r="AW268" s="12" t="s">
        <v>31</v>
      </c>
      <c r="AX268" s="12" t="s">
        <v>19</v>
      </c>
      <c r="AY268" s="155" t="s">
        <v>171</v>
      </c>
    </row>
    <row r="269" spans="2:65" s="1" customFormat="1" ht="24.2" customHeight="1" x14ac:dyDescent="0.2">
      <c r="B269" s="32"/>
      <c r="C269" s="137" t="s">
        <v>1290</v>
      </c>
      <c r="D269" s="137" t="s">
        <v>174</v>
      </c>
      <c r="E269" s="138" t="s">
        <v>1469</v>
      </c>
      <c r="F269" s="139" t="s">
        <v>1470</v>
      </c>
      <c r="G269" s="140" t="s">
        <v>324</v>
      </c>
      <c r="H269" s="141">
        <v>0.64</v>
      </c>
      <c r="I269" s="142"/>
      <c r="J269" s="143">
        <f>ROUND(I269*H269,1)</f>
        <v>0</v>
      </c>
      <c r="K269" s="139" t="s">
        <v>855</v>
      </c>
      <c r="L269" s="32"/>
      <c r="M269" s="144" t="s">
        <v>1</v>
      </c>
      <c r="N269" s="145" t="s">
        <v>40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271</v>
      </c>
      <c r="AT269" s="148" t="s">
        <v>174</v>
      </c>
      <c r="AU269" s="148" t="s">
        <v>82</v>
      </c>
      <c r="AY269" s="17" t="s">
        <v>171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19</v>
      </c>
      <c r="BK269" s="149">
        <f>ROUND(I269*H269,1)</f>
        <v>0</v>
      </c>
      <c r="BL269" s="17" t="s">
        <v>271</v>
      </c>
      <c r="BM269" s="148" t="s">
        <v>1471</v>
      </c>
    </row>
    <row r="270" spans="2:65" s="1" customFormat="1" ht="19.5" x14ac:dyDescent="0.2">
      <c r="B270" s="32"/>
      <c r="D270" s="150" t="s">
        <v>180</v>
      </c>
      <c r="F270" s="151" t="s">
        <v>1472</v>
      </c>
      <c r="I270" s="152"/>
      <c r="L270" s="32"/>
      <c r="M270" s="153"/>
      <c r="T270" s="56"/>
      <c r="AT270" s="17" t="s">
        <v>180</v>
      </c>
      <c r="AU270" s="17" t="s">
        <v>82</v>
      </c>
    </row>
    <row r="271" spans="2:65" s="1" customFormat="1" ht="44.25" customHeight="1" x14ac:dyDescent="0.2">
      <c r="B271" s="32"/>
      <c r="C271" s="137" t="s">
        <v>1292</v>
      </c>
      <c r="D271" s="137" t="s">
        <v>174</v>
      </c>
      <c r="E271" s="138" t="s">
        <v>919</v>
      </c>
      <c r="F271" s="139" t="s">
        <v>920</v>
      </c>
      <c r="G271" s="140" t="s">
        <v>221</v>
      </c>
      <c r="H271" s="141">
        <v>1</v>
      </c>
      <c r="I271" s="142"/>
      <c r="J271" s="143">
        <f>ROUND(I271*H271,1)</f>
        <v>0</v>
      </c>
      <c r="K271" s="139" t="s">
        <v>2873</v>
      </c>
      <c r="L271" s="32"/>
      <c r="M271" s="144" t="s">
        <v>1</v>
      </c>
      <c r="N271" s="145" t="s">
        <v>40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271</v>
      </c>
      <c r="AT271" s="148" t="s">
        <v>174</v>
      </c>
      <c r="AU271" s="148" t="s">
        <v>82</v>
      </c>
      <c r="AY271" s="17" t="s">
        <v>171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19</v>
      </c>
      <c r="BK271" s="149">
        <f>ROUND(I271*H271,1)</f>
        <v>0</v>
      </c>
      <c r="BL271" s="17" t="s">
        <v>271</v>
      </c>
      <c r="BM271" s="148" t="s">
        <v>1473</v>
      </c>
    </row>
    <row r="272" spans="2:65" s="1" customFormat="1" ht="29.25" x14ac:dyDescent="0.2">
      <c r="B272" s="32"/>
      <c r="D272" s="150" t="s">
        <v>180</v>
      </c>
      <c r="F272" s="151" t="s">
        <v>920</v>
      </c>
      <c r="I272" s="152"/>
      <c r="L272" s="32"/>
      <c r="M272" s="153"/>
      <c r="T272" s="56"/>
      <c r="AT272" s="17" t="s">
        <v>180</v>
      </c>
      <c r="AU272" s="17" t="s">
        <v>82</v>
      </c>
    </row>
    <row r="273" spans="2:65" s="1" customFormat="1" ht="24.2" customHeight="1" x14ac:dyDescent="0.2">
      <c r="B273" s="32"/>
      <c r="C273" s="137" t="s">
        <v>1294</v>
      </c>
      <c r="D273" s="137" t="s">
        <v>174</v>
      </c>
      <c r="E273" s="138" t="s">
        <v>922</v>
      </c>
      <c r="F273" s="139" t="s">
        <v>923</v>
      </c>
      <c r="G273" s="140" t="s">
        <v>221</v>
      </c>
      <c r="H273" s="141">
        <v>1</v>
      </c>
      <c r="I273" s="142"/>
      <c r="J273" s="143">
        <f>ROUND(I273*H273,1)</f>
        <v>0</v>
      </c>
      <c r="K273" s="139" t="s">
        <v>2873</v>
      </c>
      <c r="L273" s="32"/>
      <c r="M273" s="144" t="s">
        <v>1</v>
      </c>
      <c r="N273" s="145" t="s">
        <v>40</v>
      </c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AR273" s="148" t="s">
        <v>271</v>
      </c>
      <c r="AT273" s="148" t="s">
        <v>174</v>
      </c>
      <c r="AU273" s="148" t="s">
        <v>82</v>
      </c>
      <c r="AY273" s="17" t="s">
        <v>171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7" t="s">
        <v>19</v>
      </c>
      <c r="BK273" s="149">
        <f>ROUND(I273*H273,1)</f>
        <v>0</v>
      </c>
      <c r="BL273" s="17" t="s">
        <v>271</v>
      </c>
      <c r="BM273" s="148" t="s">
        <v>1474</v>
      </c>
    </row>
    <row r="274" spans="2:65" s="1" customFormat="1" x14ac:dyDescent="0.2">
      <c r="B274" s="32"/>
      <c r="D274" s="150" t="s">
        <v>180</v>
      </c>
      <c r="F274" s="151" t="s">
        <v>923</v>
      </c>
      <c r="I274" s="152"/>
      <c r="L274" s="32"/>
      <c r="M274" s="185"/>
      <c r="N274" s="186"/>
      <c r="O274" s="186"/>
      <c r="P274" s="186"/>
      <c r="Q274" s="186"/>
      <c r="R274" s="186"/>
      <c r="S274" s="186"/>
      <c r="T274" s="187"/>
      <c r="AT274" s="17" t="s">
        <v>180</v>
      </c>
      <c r="AU274" s="17" t="s">
        <v>82</v>
      </c>
    </row>
    <row r="275" spans="2:65" s="1" customFormat="1" ht="6.95" customHeight="1" x14ac:dyDescent="0.2">
      <c r="B275" s="44"/>
      <c r="C275" s="45"/>
      <c r="D275" s="45"/>
      <c r="E275" s="45"/>
      <c r="F275" s="45"/>
      <c r="G275" s="45"/>
      <c r="H275" s="45"/>
      <c r="I275" s="45"/>
      <c r="J275" s="45"/>
      <c r="K275" s="45"/>
      <c r="L275" s="32"/>
    </row>
  </sheetData>
  <sheetProtection algorithmName="SHA-512" hashValue="bwUz8onqLRzbmq0fQJ1toXbS09PFP4NlWpMunK6cNYwcb/gl8ns2yDUNJx+3kwzNiw6YV55sIgV2mc9nEjD38A==" saltValue="L6mZiyROd1bH8TvrP/3zvA==" spinCount="100000" sheet="1" objects="1" scenarios="1" formatColumns="0" formatRows="0" autoFilter="0"/>
  <autoFilter ref="C129:K274" xr:uid="{00000000-0009-0000-0000-000007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41"/>
  <sheetViews>
    <sheetView showGridLines="0" workbookViewId="0">
      <selection activeCell="E7" sqref="E7:H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126</v>
      </c>
      <c r="L4" s="20"/>
      <c r="M4" s="94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9" t="str">
        <f>'Rekapitulace stavby'!K6</f>
        <v>Gymnázium a grafická SOŠ Přelouč - rekonstrukce střech a sanace suterénu</v>
      </c>
      <c r="F7" s="250"/>
      <c r="G7" s="250"/>
      <c r="H7" s="250"/>
      <c r="L7" s="20"/>
    </row>
    <row r="8" spans="2:46" ht="12" customHeight="1" x14ac:dyDescent="0.2">
      <c r="B8" s="20"/>
      <c r="D8" s="27" t="s">
        <v>139</v>
      </c>
      <c r="L8" s="20"/>
    </row>
    <row r="9" spans="2:46" s="1" customFormat="1" ht="16.5" customHeight="1" x14ac:dyDescent="0.2">
      <c r="B9" s="32"/>
      <c r="E9" s="249" t="s">
        <v>1112</v>
      </c>
      <c r="F9" s="248"/>
      <c r="G9" s="248"/>
      <c r="H9" s="248"/>
      <c r="L9" s="32"/>
    </row>
    <row r="10" spans="2:46" s="1" customFormat="1" ht="12" customHeight="1" x14ac:dyDescent="0.2">
      <c r="B10" s="32"/>
      <c r="D10" s="27" t="s">
        <v>141</v>
      </c>
      <c r="L10" s="32"/>
    </row>
    <row r="11" spans="2:46" s="1" customFormat="1" ht="16.5" customHeight="1" x14ac:dyDescent="0.2">
      <c r="B11" s="32"/>
      <c r="E11" s="221" t="s">
        <v>1475</v>
      </c>
      <c r="F11" s="248"/>
      <c r="G11" s="248"/>
      <c r="H11" s="24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1476</v>
      </c>
      <c r="I14" s="27" t="s">
        <v>22</v>
      </c>
      <c r="J14" s="52"/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23</v>
      </c>
      <c r="I16" s="27" t="s">
        <v>24</v>
      </c>
      <c r="J16" s="25" t="str">
        <f>IF('Rekapitulace stavby'!AN10="","",'Rekapitulace stavby'!AN10)</f>
        <v/>
      </c>
      <c r="L16" s="32"/>
    </row>
    <row r="17" spans="2:12" s="1" customFormat="1" ht="18" customHeight="1" x14ac:dyDescent="0.2">
      <c r="B17" s="32"/>
      <c r="E17" s="25" t="str">
        <f>IF('Rekapitulace stavby'!E11="","",'Rekapitulace stavby'!E11)</f>
        <v>Pardubický kraj, Komenského nám. 125, Pardubice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27</v>
      </c>
      <c r="I19" s="27" t="s">
        <v>24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51" t="str">
        <f>'Rekapitulace stavby'!E14</f>
        <v>Vyplň údaj</v>
      </c>
      <c r="F20" s="239"/>
      <c r="G20" s="239"/>
      <c r="H20" s="239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29</v>
      </c>
      <c r="I22" s="27" t="s">
        <v>24</v>
      </c>
      <c r="J22" s="25" t="str">
        <f>IF('Rekapitulace stavby'!AN16="","",'Rekapitulace stavby'!AN16)</f>
        <v/>
      </c>
      <c r="L22" s="32"/>
    </row>
    <row r="23" spans="2:12" s="1" customFormat="1" ht="18" customHeight="1" x14ac:dyDescent="0.2">
      <c r="B23" s="32"/>
      <c r="E23" s="25" t="str">
        <f>IF('Rekapitulace stavby'!E17="","",'Rekapitulace stavby'!E17)</f>
        <v>ILB prostav s.r.o., Na Kopci 316, Mikulovice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32</v>
      </c>
      <c r="I25" s="27" t="s">
        <v>24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>ing. V. Švehla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34</v>
      </c>
      <c r="L28" s="32"/>
    </row>
    <row r="29" spans="2:12" s="7" customFormat="1" ht="16.5" customHeight="1" x14ac:dyDescent="0.2">
      <c r="B29" s="95"/>
      <c r="E29" s="243" t="s">
        <v>1</v>
      </c>
      <c r="F29" s="243"/>
      <c r="G29" s="243"/>
      <c r="H29" s="243"/>
      <c r="L29" s="95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6" t="s">
        <v>35</v>
      </c>
      <c r="J32" s="66">
        <f>ROUND(J128, 1)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 x14ac:dyDescent="0.2">
      <c r="B35" s="32"/>
      <c r="D35" s="55" t="s">
        <v>39</v>
      </c>
      <c r="E35" s="27" t="s">
        <v>40</v>
      </c>
      <c r="F35" s="86">
        <f>ROUND((SUM(BE128:BE240)),  1)</f>
        <v>0</v>
      </c>
      <c r="I35" s="97">
        <v>0.21</v>
      </c>
      <c r="J35" s="86">
        <f>ROUND(((SUM(BE128:BE240))*I35),  1)</f>
        <v>0</v>
      </c>
      <c r="L35" s="32"/>
    </row>
    <row r="36" spans="2:12" s="1" customFormat="1" ht="14.45" customHeight="1" x14ac:dyDescent="0.2">
      <c r="B36" s="32"/>
      <c r="E36" s="27" t="s">
        <v>41</v>
      </c>
      <c r="F36" s="86">
        <f>ROUND((SUM(BF128:BF240)),  1)</f>
        <v>0</v>
      </c>
      <c r="I36" s="97">
        <v>0.15</v>
      </c>
      <c r="J36" s="86">
        <f>ROUND(((SUM(BF128:BF240))*I36),  1)</f>
        <v>0</v>
      </c>
      <c r="L36" s="32"/>
    </row>
    <row r="37" spans="2:12" s="1" customFormat="1" ht="14.45" hidden="1" customHeight="1" x14ac:dyDescent="0.2">
      <c r="B37" s="32"/>
      <c r="E37" s="27" t="s">
        <v>42</v>
      </c>
      <c r="F37" s="86">
        <f>ROUND((SUM(BG128:BG240)),  1)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 x14ac:dyDescent="0.2">
      <c r="B38" s="32"/>
      <c r="E38" s="27" t="s">
        <v>43</v>
      </c>
      <c r="F38" s="86">
        <f>ROUND((SUM(BH128:BH240)),  1)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 x14ac:dyDescent="0.2">
      <c r="B39" s="32"/>
      <c r="E39" s="27" t="s">
        <v>44</v>
      </c>
      <c r="F39" s="86">
        <f>ROUND((SUM(BI128:BI240)),  1)</f>
        <v>0</v>
      </c>
      <c r="I39" s="97">
        <v>0</v>
      </c>
      <c r="J39" s="86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99" t="s">
        <v>45</v>
      </c>
      <c r="E41" s="57"/>
      <c r="F41" s="57"/>
      <c r="G41" s="100" t="s">
        <v>46</v>
      </c>
      <c r="H41" s="101" t="s">
        <v>47</v>
      </c>
      <c r="I41" s="57"/>
      <c r="J41" s="102">
        <f>SUM(J32:J39)</f>
        <v>0</v>
      </c>
      <c r="K41" s="10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50</v>
      </c>
      <c r="E61" s="34"/>
      <c r="F61" s="104" t="s">
        <v>51</v>
      </c>
      <c r="G61" s="43" t="s">
        <v>50</v>
      </c>
      <c r="H61" s="34"/>
      <c r="I61" s="34"/>
      <c r="J61" s="105" t="s">
        <v>51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50</v>
      </c>
      <c r="E76" s="34"/>
      <c r="F76" s="104" t="s">
        <v>51</v>
      </c>
      <c r="G76" s="43" t="s">
        <v>50</v>
      </c>
      <c r="H76" s="34"/>
      <c r="I76" s="34"/>
      <c r="J76" s="105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143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9" t="str">
        <f>E7</f>
        <v>Gymnázium a grafická SOŠ Přelouč - rekonstrukce střech a sanace suterénu</v>
      </c>
      <c r="F85" s="250"/>
      <c r="G85" s="250"/>
      <c r="H85" s="250"/>
      <c r="L85" s="32"/>
    </row>
    <row r="86" spans="2:12" ht="12" customHeight="1" x14ac:dyDescent="0.2">
      <c r="B86" s="20"/>
      <c r="C86" s="27" t="s">
        <v>139</v>
      </c>
      <c r="L86" s="20"/>
    </row>
    <row r="87" spans="2:12" s="1" customFormat="1" ht="16.5" customHeight="1" x14ac:dyDescent="0.2">
      <c r="B87" s="32"/>
      <c r="E87" s="249" t="s">
        <v>1112</v>
      </c>
      <c r="F87" s="248"/>
      <c r="G87" s="248"/>
      <c r="H87" s="248"/>
      <c r="L87" s="32"/>
    </row>
    <row r="88" spans="2:12" s="1" customFormat="1" ht="12" customHeight="1" x14ac:dyDescent="0.2">
      <c r="B88" s="32"/>
      <c r="C88" s="27" t="s">
        <v>141</v>
      </c>
      <c r="L88" s="32"/>
    </row>
    <row r="89" spans="2:12" s="1" customFormat="1" ht="16.5" customHeight="1" x14ac:dyDescent="0.2">
      <c r="B89" s="32"/>
      <c r="E89" s="221" t="str">
        <f>E11</f>
        <v>d - Elektroinstalace pro čerpadla</v>
      </c>
      <c r="F89" s="248"/>
      <c r="G89" s="248"/>
      <c r="H89" s="248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/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23</v>
      </c>
      <c r="F93" s="25" t="str">
        <f>E17</f>
        <v>Pardubický kraj, Komenského nám. 125, Pardubice</v>
      </c>
      <c r="I93" s="27" t="s">
        <v>29</v>
      </c>
      <c r="J93" s="30" t="str">
        <f>E23</f>
        <v>ILB prostav s.r.o., Na Kopci 316, Mikulovice</v>
      </c>
      <c r="L93" s="32"/>
    </row>
    <row r="94" spans="2:12" s="1" customFormat="1" ht="15.2" customHeight="1" x14ac:dyDescent="0.2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ing. V. Švehla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6" t="s">
        <v>144</v>
      </c>
      <c r="D96" s="98"/>
      <c r="E96" s="98"/>
      <c r="F96" s="98"/>
      <c r="G96" s="98"/>
      <c r="H96" s="98"/>
      <c r="I96" s="98"/>
      <c r="J96" s="107" t="s">
        <v>145</v>
      </c>
      <c r="K96" s="98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8" t="s">
        <v>146</v>
      </c>
      <c r="J98" s="66">
        <f>J128</f>
        <v>0</v>
      </c>
      <c r="L98" s="32"/>
      <c r="AU98" s="17" t="s">
        <v>147</v>
      </c>
    </row>
    <row r="99" spans="2:47" s="8" customFormat="1" ht="24.95" customHeight="1" x14ac:dyDescent="0.2">
      <c r="B99" s="109"/>
      <c r="D99" s="110" t="s">
        <v>1477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2:47" s="9" customFormat="1" ht="19.899999999999999" customHeight="1" x14ac:dyDescent="0.2">
      <c r="B100" s="113"/>
      <c r="D100" s="114" t="s">
        <v>1478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2:47" s="9" customFormat="1" ht="19.899999999999999" customHeight="1" x14ac:dyDescent="0.2">
      <c r="B101" s="113"/>
      <c r="D101" s="114" t="s">
        <v>1479</v>
      </c>
      <c r="E101" s="115"/>
      <c r="F101" s="115"/>
      <c r="G101" s="115"/>
      <c r="H101" s="115"/>
      <c r="I101" s="115"/>
      <c r="J101" s="116">
        <f>J165</f>
        <v>0</v>
      </c>
      <c r="L101" s="113"/>
    </row>
    <row r="102" spans="2:47" s="9" customFormat="1" ht="19.899999999999999" customHeight="1" x14ac:dyDescent="0.2">
      <c r="B102" s="113"/>
      <c r="D102" s="114" t="s">
        <v>1480</v>
      </c>
      <c r="E102" s="115"/>
      <c r="F102" s="115"/>
      <c r="G102" s="115"/>
      <c r="H102" s="115"/>
      <c r="I102" s="115"/>
      <c r="J102" s="116">
        <f>J168</f>
        <v>0</v>
      </c>
      <c r="L102" s="113"/>
    </row>
    <row r="103" spans="2:47" s="9" customFormat="1" ht="19.899999999999999" customHeight="1" x14ac:dyDescent="0.2">
      <c r="B103" s="113"/>
      <c r="D103" s="114" t="s">
        <v>1481</v>
      </c>
      <c r="E103" s="115"/>
      <c r="F103" s="115"/>
      <c r="G103" s="115"/>
      <c r="H103" s="115"/>
      <c r="I103" s="115"/>
      <c r="J103" s="116">
        <f>J177</f>
        <v>0</v>
      </c>
      <c r="L103" s="113"/>
    </row>
    <row r="104" spans="2:47" s="9" customFormat="1" ht="19.899999999999999" customHeight="1" x14ac:dyDescent="0.2">
      <c r="B104" s="113"/>
      <c r="D104" s="114" t="s">
        <v>1482</v>
      </c>
      <c r="E104" s="115"/>
      <c r="F104" s="115"/>
      <c r="G104" s="115"/>
      <c r="H104" s="115"/>
      <c r="I104" s="115"/>
      <c r="J104" s="116">
        <f>J206</f>
        <v>0</v>
      </c>
      <c r="L104" s="113"/>
    </row>
    <row r="105" spans="2:47" s="9" customFormat="1" ht="19.899999999999999" customHeight="1" x14ac:dyDescent="0.2">
      <c r="B105" s="113"/>
      <c r="D105" s="114" t="s">
        <v>1483</v>
      </c>
      <c r="E105" s="115"/>
      <c r="F105" s="115"/>
      <c r="G105" s="115"/>
      <c r="H105" s="115"/>
      <c r="I105" s="115"/>
      <c r="J105" s="116">
        <f>J221</f>
        <v>0</v>
      </c>
      <c r="L105" s="113"/>
    </row>
    <row r="106" spans="2:47" s="9" customFormat="1" ht="19.899999999999999" customHeight="1" x14ac:dyDescent="0.2">
      <c r="B106" s="113"/>
      <c r="D106" s="114" t="s">
        <v>1484</v>
      </c>
      <c r="E106" s="115"/>
      <c r="F106" s="115"/>
      <c r="G106" s="115"/>
      <c r="H106" s="115"/>
      <c r="I106" s="115"/>
      <c r="J106" s="116">
        <f>J236</f>
        <v>0</v>
      </c>
      <c r="L106" s="113"/>
    </row>
    <row r="107" spans="2:47" s="1" customFormat="1" ht="21.75" customHeight="1" x14ac:dyDescent="0.2">
      <c r="B107" s="32"/>
      <c r="L107" s="32"/>
    </row>
    <row r="108" spans="2:47" s="1" customFormat="1" ht="6.95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5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 x14ac:dyDescent="0.2">
      <c r="B113" s="32"/>
      <c r="C113" s="21" t="s">
        <v>156</v>
      </c>
      <c r="L113" s="32"/>
    </row>
    <row r="114" spans="2:63" s="1" customFormat="1" ht="6.95" customHeight="1" x14ac:dyDescent="0.2">
      <c r="B114" s="32"/>
      <c r="L114" s="32"/>
    </row>
    <row r="115" spans="2:63" s="1" customFormat="1" ht="12" customHeight="1" x14ac:dyDescent="0.2">
      <c r="B115" s="32"/>
      <c r="C115" s="27" t="s">
        <v>16</v>
      </c>
      <c r="L115" s="32"/>
    </row>
    <row r="116" spans="2:63" s="1" customFormat="1" ht="16.5" customHeight="1" x14ac:dyDescent="0.2">
      <c r="B116" s="32"/>
      <c r="E116" s="249" t="str">
        <f>E7</f>
        <v>Gymnázium a grafická SOŠ Přelouč - rekonstrukce střech a sanace suterénu</v>
      </c>
      <c r="F116" s="250"/>
      <c r="G116" s="250"/>
      <c r="H116" s="250"/>
      <c r="L116" s="32"/>
    </row>
    <row r="117" spans="2:63" ht="12" customHeight="1" x14ac:dyDescent="0.2">
      <c r="B117" s="20"/>
      <c r="C117" s="27" t="s">
        <v>139</v>
      </c>
      <c r="L117" s="20"/>
    </row>
    <row r="118" spans="2:63" s="1" customFormat="1" ht="16.5" customHeight="1" x14ac:dyDescent="0.2">
      <c r="B118" s="32"/>
      <c r="E118" s="249" t="s">
        <v>1112</v>
      </c>
      <c r="F118" s="248"/>
      <c r="G118" s="248"/>
      <c r="H118" s="248"/>
      <c r="L118" s="32"/>
    </row>
    <row r="119" spans="2:63" s="1" customFormat="1" ht="12" customHeight="1" x14ac:dyDescent="0.2">
      <c r="B119" s="32"/>
      <c r="C119" s="27" t="s">
        <v>141</v>
      </c>
      <c r="L119" s="32"/>
    </row>
    <row r="120" spans="2:63" s="1" customFormat="1" ht="16.5" customHeight="1" x14ac:dyDescent="0.2">
      <c r="B120" s="32"/>
      <c r="E120" s="221" t="str">
        <f>E11</f>
        <v>d - Elektroinstalace pro čerpadla</v>
      </c>
      <c r="F120" s="248"/>
      <c r="G120" s="248"/>
      <c r="H120" s="248"/>
      <c r="L120" s="32"/>
    </row>
    <row r="121" spans="2:63" s="1" customFormat="1" ht="6.95" customHeight="1" x14ac:dyDescent="0.2">
      <c r="B121" s="32"/>
      <c r="L121" s="32"/>
    </row>
    <row r="122" spans="2:63" s="1" customFormat="1" ht="12" customHeight="1" x14ac:dyDescent="0.2">
      <c r="B122" s="32"/>
      <c r="C122" s="27" t="s">
        <v>20</v>
      </c>
      <c r="F122" s="25" t="str">
        <f>F14</f>
        <v xml:space="preserve"> </v>
      </c>
      <c r="I122" s="27" t="s">
        <v>22</v>
      </c>
      <c r="J122" s="52" t="str">
        <f>IF(J14="","",J14)</f>
        <v/>
      </c>
      <c r="L122" s="32"/>
    </row>
    <row r="123" spans="2:63" s="1" customFormat="1" ht="6.95" customHeight="1" x14ac:dyDescent="0.2">
      <c r="B123" s="32"/>
      <c r="L123" s="32"/>
    </row>
    <row r="124" spans="2:63" s="1" customFormat="1" ht="25.7" customHeight="1" x14ac:dyDescent="0.2">
      <c r="B124" s="32"/>
      <c r="C124" s="27" t="s">
        <v>23</v>
      </c>
      <c r="F124" s="25" t="str">
        <f>E17</f>
        <v>Pardubický kraj, Komenského nám. 125, Pardubice</v>
      </c>
      <c r="I124" s="27" t="s">
        <v>29</v>
      </c>
      <c r="J124" s="30" t="str">
        <f>E23</f>
        <v>ILB prostav s.r.o., Na Kopci 316, Mikulovice</v>
      </c>
      <c r="L124" s="32"/>
    </row>
    <row r="125" spans="2:63" s="1" customFormat="1" ht="15.2" customHeight="1" x14ac:dyDescent="0.2">
      <c r="B125" s="32"/>
      <c r="C125" s="27" t="s">
        <v>27</v>
      </c>
      <c r="F125" s="25" t="str">
        <f>IF(E20="","",E20)</f>
        <v>Vyplň údaj</v>
      </c>
      <c r="I125" s="27" t="s">
        <v>32</v>
      </c>
      <c r="J125" s="30" t="str">
        <f>E26</f>
        <v>ing. V. Švehla</v>
      </c>
      <c r="L125" s="32"/>
    </row>
    <row r="126" spans="2:63" s="1" customFormat="1" ht="10.35" customHeight="1" x14ac:dyDescent="0.2">
      <c r="B126" s="32"/>
      <c r="L126" s="32"/>
    </row>
    <row r="127" spans="2:63" s="10" customFormat="1" ht="29.25" customHeight="1" x14ac:dyDescent="0.2">
      <c r="B127" s="117"/>
      <c r="C127" s="118" t="s">
        <v>157</v>
      </c>
      <c r="D127" s="119" t="s">
        <v>60</v>
      </c>
      <c r="E127" s="119" t="s">
        <v>56</v>
      </c>
      <c r="F127" s="119" t="s">
        <v>57</v>
      </c>
      <c r="G127" s="119" t="s">
        <v>158</v>
      </c>
      <c r="H127" s="119" t="s">
        <v>159</v>
      </c>
      <c r="I127" s="119" t="s">
        <v>160</v>
      </c>
      <c r="J127" s="119" t="s">
        <v>145</v>
      </c>
      <c r="K127" s="120" t="s">
        <v>161</v>
      </c>
      <c r="L127" s="117"/>
      <c r="M127" s="59" t="s">
        <v>1</v>
      </c>
      <c r="N127" s="60" t="s">
        <v>39</v>
      </c>
      <c r="O127" s="60" t="s">
        <v>162</v>
      </c>
      <c r="P127" s="60" t="s">
        <v>163</v>
      </c>
      <c r="Q127" s="60" t="s">
        <v>164</v>
      </c>
      <c r="R127" s="60" t="s">
        <v>165</v>
      </c>
      <c r="S127" s="60" t="s">
        <v>166</v>
      </c>
      <c r="T127" s="61" t="s">
        <v>167</v>
      </c>
    </row>
    <row r="128" spans="2:63" s="1" customFormat="1" ht="22.9" customHeight="1" x14ac:dyDescent="0.25">
      <c r="B128" s="32"/>
      <c r="C128" s="64" t="s">
        <v>168</v>
      </c>
      <c r="J128" s="121">
        <f>BK128</f>
        <v>0</v>
      </c>
      <c r="L128" s="32"/>
      <c r="M128" s="62"/>
      <c r="N128" s="53"/>
      <c r="O128" s="53"/>
      <c r="P128" s="122">
        <f>P129</f>
        <v>0</v>
      </c>
      <c r="Q128" s="53"/>
      <c r="R128" s="122">
        <f>R129</f>
        <v>0</v>
      </c>
      <c r="S128" s="53"/>
      <c r="T128" s="123">
        <f>T129</f>
        <v>0</v>
      </c>
      <c r="AT128" s="17" t="s">
        <v>74</v>
      </c>
      <c r="AU128" s="17" t="s">
        <v>147</v>
      </c>
      <c r="BK128" s="124">
        <f>BK129</f>
        <v>0</v>
      </c>
    </row>
    <row r="129" spans="2:65" s="11" customFormat="1" ht="25.9" customHeight="1" x14ac:dyDescent="0.2">
      <c r="B129" s="125"/>
      <c r="D129" s="126" t="s">
        <v>74</v>
      </c>
      <c r="E129" s="127" t="s">
        <v>193</v>
      </c>
      <c r="F129" s="127" t="s">
        <v>1485</v>
      </c>
      <c r="I129" s="128"/>
      <c r="J129" s="129">
        <f>BK129</f>
        <v>0</v>
      </c>
      <c r="L129" s="125"/>
      <c r="M129" s="130"/>
      <c r="P129" s="131">
        <f>P130+P165+P168+P177+P206+P221+P236</f>
        <v>0</v>
      </c>
      <c r="R129" s="131">
        <f>R130+R165+R168+R177+R206+R221+R236</f>
        <v>0</v>
      </c>
      <c r="T129" s="132">
        <f>T130+T165+T168+T177+T206+T221+T236</f>
        <v>0</v>
      </c>
      <c r="AR129" s="126" t="s">
        <v>107</v>
      </c>
      <c r="AT129" s="133" t="s">
        <v>74</v>
      </c>
      <c r="AU129" s="133" t="s">
        <v>75</v>
      </c>
      <c r="AY129" s="126" t="s">
        <v>171</v>
      </c>
      <c r="BK129" s="134">
        <f>BK130+BK165+BK168+BK177+BK206+BK221+BK236</f>
        <v>0</v>
      </c>
    </row>
    <row r="130" spans="2:65" s="11" customFormat="1" ht="22.9" customHeight="1" x14ac:dyDescent="0.2">
      <c r="B130" s="125"/>
      <c r="D130" s="126" t="s">
        <v>74</v>
      </c>
      <c r="E130" s="135" t="s">
        <v>1486</v>
      </c>
      <c r="F130" s="135" t="s">
        <v>1487</v>
      </c>
      <c r="I130" s="128"/>
      <c r="J130" s="136">
        <f>BK130</f>
        <v>0</v>
      </c>
      <c r="L130" s="125"/>
      <c r="M130" s="130"/>
      <c r="P130" s="131">
        <f>SUM(P131:P164)</f>
        <v>0</v>
      </c>
      <c r="R130" s="131">
        <f>SUM(R131:R164)</f>
        <v>0</v>
      </c>
      <c r="T130" s="132">
        <f>SUM(T131:T164)</f>
        <v>0</v>
      </c>
      <c r="AR130" s="126" t="s">
        <v>19</v>
      </c>
      <c r="AT130" s="133" t="s">
        <v>74</v>
      </c>
      <c r="AU130" s="133" t="s">
        <v>19</v>
      </c>
      <c r="AY130" s="126" t="s">
        <v>171</v>
      </c>
      <c r="BK130" s="134">
        <f>SUM(BK131:BK164)</f>
        <v>0</v>
      </c>
    </row>
    <row r="131" spans="2:65" s="1" customFormat="1" ht="16.5" customHeight="1" x14ac:dyDescent="0.2">
      <c r="B131" s="32"/>
      <c r="C131" s="168" t="s">
        <v>19</v>
      </c>
      <c r="D131" s="168" t="s">
        <v>193</v>
      </c>
      <c r="E131" s="169" t="s">
        <v>1488</v>
      </c>
      <c r="F131" s="170" t="s">
        <v>1489</v>
      </c>
      <c r="G131" s="171" t="s">
        <v>642</v>
      </c>
      <c r="H131" s="172">
        <v>1</v>
      </c>
      <c r="I131" s="173"/>
      <c r="J131" s="174">
        <f>ROUND(I131*H131,1)</f>
        <v>0</v>
      </c>
      <c r="K131" s="170" t="s">
        <v>2873</v>
      </c>
      <c r="L131" s="175"/>
      <c r="M131" s="176" t="s">
        <v>1</v>
      </c>
      <c r="N131" s="177" t="s">
        <v>40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196</v>
      </c>
      <c r="AT131" s="148" t="s">
        <v>193</v>
      </c>
      <c r="AU131" s="148" t="s">
        <v>82</v>
      </c>
      <c r="AY131" s="17" t="s">
        <v>171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19</v>
      </c>
      <c r="BK131" s="149">
        <f>ROUND(I131*H131,1)</f>
        <v>0</v>
      </c>
      <c r="BL131" s="17" t="s">
        <v>111</v>
      </c>
      <c r="BM131" s="148" t="s">
        <v>82</v>
      </c>
    </row>
    <row r="132" spans="2:65" s="1" customFormat="1" x14ac:dyDescent="0.2">
      <c r="B132" s="32"/>
      <c r="D132" s="150" t="s">
        <v>180</v>
      </c>
      <c r="F132" s="151" t="s">
        <v>1489</v>
      </c>
      <c r="I132" s="152"/>
      <c r="L132" s="32"/>
      <c r="M132" s="153"/>
      <c r="T132" s="56"/>
      <c r="AT132" s="17" t="s">
        <v>180</v>
      </c>
      <c r="AU132" s="17" t="s">
        <v>82</v>
      </c>
    </row>
    <row r="133" spans="2:65" s="1" customFormat="1" ht="16.5" customHeight="1" x14ac:dyDescent="0.2">
      <c r="B133" s="32"/>
      <c r="C133" s="168" t="s">
        <v>82</v>
      </c>
      <c r="D133" s="168" t="s">
        <v>193</v>
      </c>
      <c r="E133" s="169" t="s">
        <v>1490</v>
      </c>
      <c r="F133" s="170" t="s">
        <v>1491</v>
      </c>
      <c r="G133" s="171" t="s">
        <v>1492</v>
      </c>
      <c r="H133" s="172">
        <v>1</v>
      </c>
      <c r="I133" s="173"/>
      <c r="J133" s="174">
        <f>ROUND(I133*H133,1)</f>
        <v>0</v>
      </c>
      <c r="K133" s="170" t="s">
        <v>2873</v>
      </c>
      <c r="L133" s="175"/>
      <c r="M133" s="176" t="s">
        <v>1</v>
      </c>
      <c r="N133" s="177" t="s">
        <v>40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196</v>
      </c>
      <c r="AT133" s="148" t="s">
        <v>193</v>
      </c>
      <c r="AU133" s="148" t="s">
        <v>82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19</v>
      </c>
      <c r="BK133" s="149">
        <f>ROUND(I133*H133,1)</f>
        <v>0</v>
      </c>
      <c r="BL133" s="17" t="s">
        <v>111</v>
      </c>
      <c r="BM133" s="148" t="s">
        <v>111</v>
      </c>
    </row>
    <row r="134" spans="2:65" s="1" customFormat="1" x14ac:dyDescent="0.2">
      <c r="B134" s="32"/>
      <c r="D134" s="150" t="s">
        <v>180</v>
      </c>
      <c r="F134" s="151" t="s">
        <v>1491</v>
      </c>
      <c r="I134" s="152"/>
      <c r="L134" s="32"/>
      <c r="M134" s="153"/>
      <c r="T134" s="56"/>
      <c r="AT134" s="17" t="s">
        <v>180</v>
      </c>
      <c r="AU134" s="17" t="s">
        <v>82</v>
      </c>
    </row>
    <row r="135" spans="2:65" s="1" customFormat="1" ht="16.5" customHeight="1" x14ac:dyDescent="0.2">
      <c r="B135" s="32"/>
      <c r="C135" s="168" t="s">
        <v>107</v>
      </c>
      <c r="D135" s="168" t="s">
        <v>193</v>
      </c>
      <c r="E135" s="169" t="s">
        <v>1493</v>
      </c>
      <c r="F135" s="170" t="s">
        <v>1494</v>
      </c>
      <c r="G135" s="171" t="s">
        <v>642</v>
      </c>
      <c r="H135" s="172">
        <v>4</v>
      </c>
      <c r="I135" s="173"/>
      <c r="J135" s="174">
        <f>ROUND(I135*H135,1)</f>
        <v>0</v>
      </c>
      <c r="K135" s="170" t="s">
        <v>2873</v>
      </c>
      <c r="L135" s="175"/>
      <c r="M135" s="176" t="s">
        <v>1</v>
      </c>
      <c r="N135" s="177" t="s">
        <v>40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196</v>
      </c>
      <c r="AT135" s="148" t="s">
        <v>193</v>
      </c>
      <c r="AU135" s="148" t="s">
        <v>82</v>
      </c>
      <c r="AY135" s="17" t="s">
        <v>171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19</v>
      </c>
      <c r="BK135" s="149">
        <f>ROUND(I135*H135,1)</f>
        <v>0</v>
      </c>
      <c r="BL135" s="17" t="s">
        <v>111</v>
      </c>
      <c r="BM135" s="148" t="s">
        <v>172</v>
      </c>
    </row>
    <row r="136" spans="2:65" s="1" customFormat="1" x14ac:dyDescent="0.2">
      <c r="B136" s="32"/>
      <c r="D136" s="150" t="s">
        <v>180</v>
      </c>
      <c r="F136" s="151" t="s">
        <v>1494</v>
      </c>
      <c r="I136" s="152"/>
      <c r="L136" s="32"/>
      <c r="M136" s="153"/>
      <c r="T136" s="56"/>
      <c r="AT136" s="17" t="s">
        <v>180</v>
      </c>
      <c r="AU136" s="17" t="s">
        <v>82</v>
      </c>
    </row>
    <row r="137" spans="2:65" s="1" customFormat="1" ht="24.2" customHeight="1" x14ac:dyDescent="0.2">
      <c r="B137" s="32"/>
      <c r="C137" s="168" t="s">
        <v>111</v>
      </c>
      <c r="D137" s="168" t="s">
        <v>193</v>
      </c>
      <c r="E137" s="169" t="s">
        <v>1495</v>
      </c>
      <c r="F137" s="170" t="s">
        <v>1496</v>
      </c>
      <c r="G137" s="171" t="s">
        <v>1492</v>
      </c>
      <c r="H137" s="172">
        <v>1</v>
      </c>
      <c r="I137" s="173"/>
      <c r="J137" s="174">
        <f>ROUND(I137*H137,1)</f>
        <v>0</v>
      </c>
      <c r="K137" s="170" t="s">
        <v>2873</v>
      </c>
      <c r="L137" s="175"/>
      <c r="M137" s="176" t="s">
        <v>1</v>
      </c>
      <c r="N137" s="177" t="s">
        <v>40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196</v>
      </c>
      <c r="AT137" s="148" t="s">
        <v>193</v>
      </c>
      <c r="AU137" s="148" t="s">
        <v>82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19</v>
      </c>
      <c r="BK137" s="149">
        <f>ROUND(I137*H137,1)</f>
        <v>0</v>
      </c>
      <c r="BL137" s="17" t="s">
        <v>111</v>
      </c>
      <c r="BM137" s="148" t="s">
        <v>196</v>
      </c>
    </row>
    <row r="138" spans="2:65" s="1" customFormat="1" x14ac:dyDescent="0.2">
      <c r="B138" s="32"/>
      <c r="D138" s="150" t="s">
        <v>180</v>
      </c>
      <c r="F138" s="151" t="s">
        <v>1496</v>
      </c>
      <c r="I138" s="152"/>
      <c r="L138" s="32"/>
      <c r="M138" s="153"/>
      <c r="T138" s="56"/>
      <c r="AT138" s="17" t="s">
        <v>180</v>
      </c>
      <c r="AU138" s="17" t="s">
        <v>82</v>
      </c>
    </row>
    <row r="139" spans="2:65" s="1" customFormat="1" ht="16.5" customHeight="1" x14ac:dyDescent="0.2">
      <c r="B139" s="32"/>
      <c r="C139" s="168" t="s">
        <v>114</v>
      </c>
      <c r="D139" s="168" t="s">
        <v>193</v>
      </c>
      <c r="E139" s="169" t="s">
        <v>1497</v>
      </c>
      <c r="F139" s="170" t="s">
        <v>1498</v>
      </c>
      <c r="G139" s="171" t="s">
        <v>202</v>
      </c>
      <c r="H139" s="172">
        <v>40</v>
      </c>
      <c r="I139" s="173"/>
      <c r="J139" s="174">
        <f>ROUND(I139*H139,1)</f>
        <v>0</v>
      </c>
      <c r="K139" s="170" t="s">
        <v>2873</v>
      </c>
      <c r="L139" s="175"/>
      <c r="M139" s="176" t="s">
        <v>1</v>
      </c>
      <c r="N139" s="177" t="s">
        <v>40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196</v>
      </c>
      <c r="AT139" s="148" t="s">
        <v>193</v>
      </c>
      <c r="AU139" s="148" t="s">
        <v>82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19</v>
      </c>
      <c r="BK139" s="149">
        <f>ROUND(I139*H139,1)</f>
        <v>0</v>
      </c>
      <c r="BL139" s="17" t="s">
        <v>111</v>
      </c>
      <c r="BM139" s="148" t="s">
        <v>231</v>
      </c>
    </row>
    <row r="140" spans="2:65" s="1" customFormat="1" x14ac:dyDescent="0.2">
      <c r="B140" s="32"/>
      <c r="D140" s="150" t="s">
        <v>180</v>
      </c>
      <c r="F140" s="151" t="s">
        <v>1498</v>
      </c>
      <c r="I140" s="152"/>
      <c r="L140" s="32"/>
      <c r="M140" s="153"/>
      <c r="T140" s="56"/>
      <c r="AT140" s="17" t="s">
        <v>180</v>
      </c>
      <c r="AU140" s="17" t="s">
        <v>82</v>
      </c>
    </row>
    <row r="141" spans="2:65" s="1" customFormat="1" ht="16.5" customHeight="1" x14ac:dyDescent="0.2">
      <c r="B141" s="32"/>
      <c r="C141" s="168" t="s">
        <v>172</v>
      </c>
      <c r="D141" s="168" t="s">
        <v>193</v>
      </c>
      <c r="E141" s="169" t="s">
        <v>1499</v>
      </c>
      <c r="F141" s="170" t="s">
        <v>1500</v>
      </c>
      <c r="G141" s="171" t="s">
        <v>202</v>
      </c>
      <c r="H141" s="172">
        <v>40</v>
      </c>
      <c r="I141" s="173"/>
      <c r="J141" s="174">
        <f>ROUND(I141*H141,1)</f>
        <v>0</v>
      </c>
      <c r="K141" s="170" t="s">
        <v>2873</v>
      </c>
      <c r="L141" s="175"/>
      <c r="M141" s="176" t="s">
        <v>1</v>
      </c>
      <c r="N141" s="177" t="s">
        <v>40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196</v>
      </c>
      <c r="AT141" s="148" t="s">
        <v>193</v>
      </c>
      <c r="AU141" s="148" t="s">
        <v>82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19</v>
      </c>
      <c r="BK141" s="149">
        <f>ROUND(I141*H141,1)</f>
        <v>0</v>
      </c>
      <c r="BL141" s="17" t="s">
        <v>111</v>
      </c>
      <c r="BM141" s="148" t="s">
        <v>251</v>
      </c>
    </row>
    <row r="142" spans="2:65" s="1" customFormat="1" x14ac:dyDescent="0.2">
      <c r="B142" s="32"/>
      <c r="D142" s="150" t="s">
        <v>180</v>
      </c>
      <c r="F142" s="151" t="s">
        <v>1500</v>
      </c>
      <c r="I142" s="152"/>
      <c r="L142" s="32"/>
      <c r="M142" s="153"/>
      <c r="T142" s="56"/>
      <c r="AT142" s="17" t="s">
        <v>180</v>
      </c>
      <c r="AU142" s="17" t="s">
        <v>82</v>
      </c>
    </row>
    <row r="143" spans="2:65" s="1" customFormat="1" ht="16.5" customHeight="1" x14ac:dyDescent="0.2">
      <c r="B143" s="32"/>
      <c r="C143" s="168" t="s">
        <v>214</v>
      </c>
      <c r="D143" s="168" t="s">
        <v>193</v>
      </c>
      <c r="E143" s="169" t="s">
        <v>1501</v>
      </c>
      <c r="F143" s="170" t="s">
        <v>1502</v>
      </c>
      <c r="G143" s="171" t="s">
        <v>202</v>
      </c>
      <c r="H143" s="172">
        <v>40</v>
      </c>
      <c r="I143" s="173"/>
      <c r="J143" s="174">
        <f>ROUND(I143*H143,1)</f>
        <v>0</v>
      </c>
      <c r="K143" s="170" t="s">
        <v>2873</v>
      </c>
      <c r="L143" s="175"/>
      <c r="M143" s="176" t="s">
        <v>1</v>
      </c>
      <c r="N143" s="177" t="s">
        <v>40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196</v>
      </c>
      <c r="AT143" s="148" t="s">
        <v>193</v>
      </c>
      <c r="AU143" s="148" t="s">
        <v>82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19</v>
      </c>
      <c r="BK143" s="149">
        <f>ROUND(I143*H143,1)</f>
        <v>0</v>
      </c>
      <c r="BL143" s="17" t="s">
        <v>111</v>
      </c>
      <c r="BM143" s="148" t="s">
        <v>262</v>
      </c>
    </row>
    <row r="144" spans="2:65" s="1" customFormat="1" x14ac:dyDescent="0.2">
      <c r="B144" s="32"/>
      <c r="D144" s="150" t="s">
        <v>180</v>
      </c>
      <c r="F144" s="151" t="s">
        <v>1502</v>
      </c>
      <c r="I144" s="152"/>
      <c r="L144" s="32"/>
      <c r="M144" s="153"/>
      <c r="T144" s="56"/>
      <c r="AT144" s="17" t="s">
        <v>180</v>
      </c>
      <c r="AU144" s="17" t="s">
        <v>82</v>
      </c>
    </row>
    <row r="145" spans="2:65" s="1" customFormat="1" ht="24.2" customHeight="1" x14ac:dyDescent="0.2">
      <c r="B145" s="32"/>
      <c r="C145" s="168" t="s">
        <v>196</v>
      </c>
      <c r="D145" s="168" t="s">
        <v>193</v>
      </c>
      <c r="E145" s="169" t="s">
        <v>1503</v>
      </c>
      <c r="F145" s="170" t="s">
        <v>1504</v>
      </c>
      <c r="G145" s="171" t="s">
        <v>1492</v>
      </c>
      <c r="H145" s="172">
        <v>3</v>
      </c>
      <c r="I145" s="173"/>
      <c r="J145" s="174">
        <f>ROUND(I145*H145,1)</f>
        <v>0</v>
      </c>
      <c r="K145" s="170" t="s">
        <v>2873</v>
      </c>
      <c r="L145" s="175"/>
      <c r="M145" s="176" t="s">
        <v>1</v>
      </c>
      <c r="N145" s="177" t="s">
        <v>40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196</v>
      </c>
      <c r="AT145" s="148" t="s">
        <v>193</v>
      </c>
      <c r="AU145" s="148" t="s">
        <v>82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19</v>
      </c>
      <c r="BK145" s="149">
        <f>ROUND(I145*H145,1)</f>
        <v>0</v>
      </c>
      <c r="BL145" s="17" t="s">
        <v>111</v>
      </c>
      <c r="BM145" s="148" t="s">
        <v>271</v>
      </c>
    </row>
    <row r="146" spans="2:65" s="1" customFormat="1" ht="19.5" x14ac:dyDescent="0.2">
      <c r="B146" s="32"/>
      <c r="D146" s="150" t="s">
        <v>180</v>
      </c>
      <c r="F146" s="151" t="s">
        <v>1504</v>
      </c>
      <c r="I146" s="152"/>
      <c r="L146" s="32"/>
      <c r="M146" s="153"/>
      <c r="T146" s="56"/>
      <c r="AT146" s="17" t="s">
        <v>180</v>
      </c>
      <c r="AU146" s="17" t="s">
        <v>82</v>
      </c>
    </row>
    <row r="147" spans="2:65" s="1" customFormat="1" ht="16.5" customHeight="1" x14ac:dyDescent="0.2">
      <c r="B147" s="32"/>
      <c r="C147" s="168" t="s">
        <v>226</v>
      </c>
      <c r="D147" s="168" t="s">
        <v>193</v>
      </c>
      <c r="E147" s="169" t="s">
        <v>1505</v>
      </c>
      <c r="F147" s="170" t="s">
        <v>1506</v>
      </c>
      <c r="G147" s="171" t="s">
        <v>202</v>
      </c>
      <c r="H147" s="172">
        <v>20</v>
      </c>
      <c r="I147" s="173"/>
      <c r="J147" s="174">
        <f>ROUND(I147*H147,1)</f>
        <v>0</v>
      </c>
      <c r="K147" s="170" t="s">
        <v>2873</v>
      </c>
      <c r="L147" s="175"/>
      <c r="M147" s="176" t="s">
        <v>1</v>
      </c>
      <c r="N147" s="177" t="s">
        <v>40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196</v>
      </c>
      <c r="AT147" s="148" t="s">
        <v>193</v>
      </c>
      <c r="AU147" s="148" t="s">
        <v>82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19</v>
      </c>
      <c r="BK147" s="149">
        <f>ROUND(I147*H147,1)</f>
        <v>0</v>
      </c>
      <c r="BL147" s="17" t="s">
        <v>111</v>
      </c>
      <c r="BM147" s="148" t="s">
        <v>284</v>
      </c>
    </row>
    <row r="148" spans="2:65" s="1" customFormat="1" x14ac:dyDescent="0.2">
      <c r="B148" s="32"/>
      <c r="D148" s="150" t="s">
        <v>180</v>
      </c>
      <c r="F148" s="151" t="s">
        <v>1506</v>
      </c>
      <c r="I148" s="152"/>
      <c r="L148" s="32"/>
      <c r="M148" s="153"/>
      <c r="T148" s="56"/>
      <c r="AT148" s="17" t="s">
        <v>180</v>
      </c>
      <c r="AU148" s="17" t="s">
        <v>82</v>
      </c>
    </row>
    <row r="149" spans="2:65" s="1" customFormat="1" ht="16.5" customHeight="1" x14ac:dyDescent="0.2">
      <c r="B149" s="32"/>
      <c r="C149" s="168" t="s">
        <v>231</v>
      </c>
      <c r="D149" s="168" t="s">
        <v>193</v>
      </c>
      <c r="E149" s="169" t="s">
        <v>1507</v>
      </c>
      <c r="F149" s="170" t="s">
        <v>1508</v>
      </c>
      <c r="G149" s="171" t="s">
        <v>202</v>
      </c>
      <c r="H149" s="172">
        <v>60</v>
      </c>
      <c r="I149" s="173"/>
      <c r="J149" s="174">
        <f>ROUND(I149*H149,1)</f>
        <v>0</v>
      </c>
      <c r="K149" s="170" t="s">
        <v>2873</v>
      </c>
      <c r="L149" s="175"/>
      <c r="M149" s="176" t="s">
        <v>1</v>
      </c>
      <c r="N149" s="177" t="s">
        <v>40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196</v>
      </c>
      <c r="AT149" s="148" t="s">
        <v>193</v>
      </c>
      <c r="AU149" s="148" t="s">
        <v>82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19</v>
      </c>
      <c r="BK149" s="149">
        <f>ROUND(I149*H149,1)</f>
        <v>0</v>
      </c>
      <c r="BL149" s="17" t="s">
        <v>111</v>
      </c>
      <c r="BM149" s="148" t="s">
        <v>321</v>
      </c>
    </row>
    <row r="150" spans="2:65" s="1" customFormat="1" x14ac:dyDescent="0.2">
      <c r="B150" s="32"/>
      <c r="D150" s="150" t="s">
        <v>180</v>
      </c>
      <c r="F150" s="151" t="s">
        <v>1508</v>
      </c>
      <c r="I150" s="152"/>
      <c r="L150" s="32"/>
      <c r="M150" s="153"/>
      <c r="T150" s="56"/>
      <c r="AT150" s="17" t="s">
        <v>180</v>
      </c>
      <c r="AU150" s="17" t="s">
        <v>82</v>
      </c>
    </row>
    <row r="151" spans="2:65" s="1" customFormat="1" ht="16.5" customHeight="1" x14ac:dyDescent="0.2">
      <c r="B151" s="32"/>
      <c r="C151" s="168" t="s">
        <v>235</v>
      </c>
      <c r="D151" s="168" t="s">
        <v>193</v>
      </c>
      <c r="E151" s="169" t="s">
        <v>1509</v>
      </c>
      <c r="F151" s="170" t="s">
        <v>1510</v>
      </c>
      <c r="G151" s="171" t="s">
        <v>202</v>
      </c>
      <c r="H151" s="172">
        <v>150</v>
      </c>
      <c r="I151" s="173"/>
      <c r="J151" s="174">
        <f>ROUND(I151*H151,1)</f>
        <v>0</v>
      </c>
      <c r="K151" s="170" t="s">
        <v>2873</v>
      </c>
      <c r="L151" s="175"/>
      <c r="M151" s="176" t="s">
        <v>1</v>
      </c>
      <c r="N151" s="177" t="s">
        <v>40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196</v>
      </c>
      <c r="AT151" s="148" t="s">
        <v>193</v>
      </c>
      <c r="AU151" s="148" t="s">
        <v>82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19</v>
      </c>
      <c r="BK151" s="149">
        <f>ROUND(I151*H151,1)</f>
        <v>0</v>
      </c>
      <c r="BL151" s="17" t="s">
        <v>111</v>
      </c>
      <c r="BM151" s="148" t="s">
        <v>331</v>
      </c>
    </row>
    <row r="152" spans="2:65" s="1" customFormat="1" x14ac:dyDescent="0.2">
      <c r="B152" s="32"/>
      <c r="D152" s="150" t="s">
        <v>180</v>
      </c>
      <c r="F152" s="151" t="s">
        <v>1510</v>
      </c>
      <c r="I152" s="152"/>
      <c r="L152" s="32"/>
      <c r="M152" s="153"/>
      <c r="T152" s="56"/>
      <c r="AT152" s="17" t="s">
        <v>180</v>
      </c>
      <c r="AU152" s="17" t="s">
        <v>82</v>
      </c>
    </row>
    <row r="153" spans="2:65" s="1" customFormat="1" ht="24.2" customHeight="1" x14ac:dyDescent="0.2">
      <c r="B153" s="32"/>
      <c r="C153" s="168" t="s">
        <v>251</v>
      </c>
      <c r="D153" s="168" t="s">
        <v>193</v>
      </c>
      <c r="E153" s="169" t="s">
        <v>1511</v>
      </c>
      <c r="F153" s="170" t="s">
        <v>1512</v>
      </c>
      <c r="G153" s="171" t="s">
        <v>1492</v>
      </c>
      <c r="H153" s="172">
        <v>8</v>
      </c>
      <c r="I153" s="173"/>
      <c r="J153" s="174">
        <f>ROUND(I153*H153,1)</f>
        <v>0</v>
      </c>
      <c r="K153" s="170" t="s">
        <v>2873</v>
      </c>
      <c r="L153" s="175"/>
      <c r="M153" s="176" t="s">
        <v>1</v>
      </c>
      <c r="N153" s="177" t="s">
        <v>40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196</v>
      </c>
      <c r="AT153" s="148" t="s">
        <v>193</v>
      </c>
      <c r="AU153" s="148" t="s">
        <v>82</v>
      </c>
      <c r="AY153" s="17" t="s">
        <v>171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19</v>
      </c>
      <c r="BK153" s="149">
        <f>ROUND(I153*H153,1)</f>
        <v>0</v>
      </c>
      <c r="BL153" s="17" t="s">
        <v>111</v>
      </c>
      <c r="BM153" s="148" t="s">
        <v>344</v>
      </c>
    </row>
    <row r="154" spans="2:65" s="1" customFormat="1" x14ac:dyDescent="0.2">
      <c r="B154" s="32"/>
      <c r="D154" s="150" t="s">
        <v>180</v>
      </c>
      <c r="F154" s="151" t="s">
        <v>1512</v>
      </c>
      <c r="I154" s="152"/>
      <c r="L154" s="32"/>
      <c r="M154" s="153"/>
      <c r="T154" s="56"/>
      <c r="AT154" s="17" t="s">
        <v>180</v>
      </c>
      <c r="AU154" s="17" t="s">
        <v>82</v>
      </c>
    </row>
    <row r="155" spans="2:65" s="1" customFormat="1" ht="24.2" customHeight="1" x14ac:dyDescent="0.2">
      <c r="B155" s="32"/>
      <c r="C155" s="168" t="s">
        <v>257</v>
      </c>
      <c r="D155" s="168" t="s">
        <v>193</v>
      </c>
      <c r="E155" s="169" t="s">
        <v>1513</v>
      </c>
      <c r="F155" s="170" t="s">
        <v>1514</v>
      </c>
      <c r="G155" s="171" t="s">
        <v>1492</v>
      </c>
      <c r="H155" s="172">
        <v>1</v>
      </c>
      <c r="I155" s="173"/>
      <c r="J155" s="174">
        <f>ROUND(I155*H155,1)</f>
        <v>0</v>
      </c>
      <c r="K155" s="170" t="s">
        <v>2873</v>
      </c>
      <c r="L155" s="175"/>
      <c r="M155" s="176" t="s">
        <v>1</v>
      </c>
      <c r="N155" s="177" t="s">
        <v>40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196</v>
      </c>
      <c r="AT155" s="148" t="s">
        <v>193</v>
      </c>
      <c r="AU155" s="148" t="s">
        <v>82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19</v>
      </c>
      <c r="BK155" s="149">
        <f>ROUND(I155*H155,1)</f>
        <v>0</v>
      </c>
      <c r="BL155" s="17" t="s">
        <v>111</v>
      </c>
      <c r="BM155" s="148" t="s">
        <v>358</v>
      </c>
    </row>
    <row r="156" spans="2:65" s="1" customFormat="1" ht="19.5" x14ac:dyDescent="0.2">
      <c r="B156" s="32"/>
      <c r="D156" s="150" t="s">
        <v>180</v>
      </c>
      <c r="F156" s="151" t="s">
        <v>1514</v>
      </c>
      <c r="I156" s="152"/>
      <c r="L156" s="32"/>
      <c r="M156" s="153"/>
      <c r="T156" s="56"/>
      <c r="AT156" s="17" t="s">
        <v>180</v>
      </c>
      <c r="AU156" s="17" t="s">
        <v>82</v>
      </c>
    </row>
    <row r="157" spans="2:65" s="1" customFormat="1" ht="16.5" customHeight="1" x14ac:dyDescent="0.2">
      <c r="B157" s="32"/>
      <c r="C157" s="168" t="s">
        <v>262</v>
      </c>
      <c r="D157" s="168" t="s">
        <v>193</v>
      </c>
      <c r="E157" s="169" t="s">
        <v>1515</v>
      </c>
      <c r="F157" s="170" t="s">
        <v>1516</v>
      </c>
      <c r="G157" s="171" t="s">
        <v>202</v>
      </c>
      <c r="H157" s="172">
        <v>30</v>
      </c>
      <c r="I157" s="173"/>
      <c r="J157" s="174">
        <f>ROUND(I157*H157,1)</f>
        <v>0</v>
      </c>
      <c r="K157" s="170" t="s">
        <v>2873</v>
      </c>
      <c r="L157" s="175"/>
      <c r="M157" s="176" t="s">
        <v>1</v>
      </c>
      <c r="N157" s="177" t="s">
        <v>40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196</v>
      </c>
      <c r="AT157" s="148" t="s">
        <v>193</v>
      </c>
      <c r="AU157" s="148" t="s">
        <v>82</v>
      </c>
      <c r="AY157" s="17" t="s">
        <v>171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19</v>
      </c>
      <c r="BK157" s="149">
        <f>ROUND(I157*H157,1)</f>
        <v>0</v>
      </c>
      <c r="BL157" s="17" t="s">
        <v>111</v>
      </c>
      <c r="BM157" s="148" t="s">
        <v>369</v>
      </c>
    </row>
    <row r="158" spans="2:65" s="1" customFormat="1" x14ac:dyDescent="0.2">
      <c r="B158" s="32"/>
      <c r="D158" s="150" t="s">
        <v>180</v>
      </c>
      <c r="F158" s="151" t="s">
        <v>1516</v>
      </c>
      <c r="I158" s="152"/>
      <c r="L158" s="32"/>
      <c r="M158" s="153"/>
      <c r="T158" s="56"/>
      <c r="AT158" s="17" t="s">
        <v>180</v>
      </c>
      <c r="AU158" s="17" t="s">
        <v>82</v>
      </c>
    </row>
    <row r="159" spans="2:65" s="1" customFormat="1" ht="16.5" customHeight="1" x14ac:dyDescent="0.2">
      <c r="B159" s="32"/>
      <c r="C159" s="168" t="s">
        <v>8</v>
      </c>
      <c r="D159" s="168" t="s">
        <v>193</v>
      </c>
      <c r="E159" s="169" t="s">
        <v>1517</v>
      </c>
      <c r="F159" s="170" t="s">
        <v>1518</v>
      </c>
      <c r="G159" s="171" t="s">
        <v>1492</v>
      </c>
      <c r="H159" s="172">
        <v>40</v>
      </c>
      <c r="I159" s="173"/>
      <c r="J159" s="174">
        <f>ROUND(I159*H159,1)</f>
        <v>0</v>
      </c>
      <c r="K159" s="170" t="s">
        <v>2873</v>
      </c>
      <c r="L159" s="175"/>
      <c r="M159" s="176" t="s">
        <v>1</v>
      </c>
      <c r="N159" s="177" t="s">
        <v>40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196</v>
      </c>
      <c r="AT159" s="148" t="s">
        <v>193</v>
      </c>
      <c r="AU159" s="148" t="s">
        <v>82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19</v>
      </c>
      <c r="BK159" s="149">
        <f>ROUND(I159*H159,1)</f>
        <v>0</v>
      </c>
      <c r="BL159" s="17" t="s">
        <v>111</v>
      </c>
      <c r="BM159" s="148" t="s">
        <v>379</v>
      </c>
    </row>
    <row r="160" spans="2:65" s="1" customFormat="1" x14ac:dyDescent="0.2">
      <c r="B160" s="32"/>
      <c r="D160" s="150" t="s">
        <v>180</v>
      </c>
      <c r="F160" s="151" t="s">
        <v>1518</v>
      </c>
      <c r="I160" s="152"/>
      <c r="L160" s="32"/>
      <c r="M160" s="153"/>
      <c r="T160" s="56"/>
      <c r="AT160" s="17" t="s">
        <v>180</v>
      </c>
      <c r="AU160" s="17" t="s">
        <v>82</v>
      </c>
    </row>
    <row r="161" spans="2:65" s="1" customFormat="1" ht="16.5" customHeight="1" x14ac:dyDescent="0.2">
      <c r="B161" s="32"/>
      <c r="C161" s="168" t="s">
        <v>271</v>
      </c>
      <c r="D161" s="168" t="s">
        <v>193</v>
      </c>
      <c r="E161" s="169" t="s">
        <v>1519</v>
      </c>
      <c r="F161" s="170" t="s">
        <v>1520</v>
      </c>
      <c r="G161" s="171" t="s">
        <v>1492</v>
      </c>
      <c r="H161" s="172">
        <v>12</v>
      </c>
      <c r="I161" s="173"/>
      <c r="J161" s="174">
        <f>ROUND(I161*H161,1)</f>
        <v>0</v>
      </c>
      <c r="K161" s="170" t="s">
        <v>2873</v>
      </c>
      <c r="L161" s="175"/>
      <c r="M161" s="176" t="s">
        <v>1</v>
      </c>
      <c r="N161" s="177" t="s">
        <v>40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196</v>
      </c>
      <c r="AT161" s="148" t="s">
        <v>193</v>
      </c>
      <c r="AU161" s="148" t="s">
        <v>82</v>
      </c>
      <c r="AY161" s="17" t="s">
        <v>171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19</v>
      </c>
      <c r="BK161" s="149">
        <f>ROUND(I161*H161,1)</f>
        <v>0</v>
      </c>
      <c r="BL161" s="17" t="s">
        <v>111</v>
      </c>
      <c r="BM161" s="148" t="s">
        <v>361</v>
      </c>
    </row>
    <row r="162" spans="2:65" s="1" customFormat="1" x14ac:dyDescent="0.2">
      <c r="B162" s="32"/>
      <c r="D162" s="150" t="s">
        <v>180</v>
      </c>
      <c r="F162" s="151" t="s">
        <v>1520</v>
      </c>
      <c r="I162" s="152"/>
      <c r="L162" s="32"/>
      <c r="M162" s="153"/>
      <c r="T162" s="56"/>
      <c r="AT162" s="17" t="s">
        <v>180</v>
      </c>
      <c r="AU162" s="17" t="s">
        <v>82</v>
      </c>
    </row>
    <row r="163" spans="2:65" s="1" customFormat="1" ht="16.5" customHeight="1" x14ac:dyDescent="0.2">
      <c r="B163" s="32"/>
      <c r="C163" s="168" t="s">
        <v>276</v>
      </c>
      <c r="D163" s="168" t="s">
        <v>193</v>
      </c>
      <c r="E163" s="169" t="s">
        <v>1521</v>
      </c>
      <c r="F163" s="170" t="s">
        <v>1522</v>
      </c>
      <c r="G163" s="171" t="s">
        <v>1492</v>
      </c>
      <c r="H163" s="172">
        <v>2</v>
      </c>
      <c r="I163" s="173"/>
      <c r="J163" s="174">
        <f>ROUND(I163*H163,1)</f>
        <v>0</v>
      </c>
      <c r="K163" s="170" t="s">
        <v>2873</v>
      </c>
      <c r="L163" s="175"/>
      <c r="M163" s="176" t="s">
        <v>1</v>
      </c>
      <c r="N163" s="177" t="s">
        <v>40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196</v>
      </c>
      <c r="AT163" s="148" t="s">
        <v>193</v>
      </c>
      <c r="AU163" s="148" t="s">
        <v>82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19</v>
      </c>
      <c r="BK163" s="149">
        <f>ROUND(I163*H163,1)</f>
        <v>0</v>
      </c>
      <c r="BL163" s="17" t="s">
        <v>111</v>
      </c>
      <c r="BM163" s="148" t="s">
        <v>406</v>
      </c>
    </row>
    <row r="164" spans="2:65" s="1" customFormat="1" x14ac:dyDescent="0.2">
      <c r="B164" s="32"/>
      <c r="D164" s="150" t="s">
        <v>180</v>
      </c>
      <c r="F164" s="151" t="s">
        <v>1522</v>
      </c>
      <c r="I164" s="152"/>
      <c r="L164" s="32"/>
      <c r="M164" s="153"/>
      <c r="T164" s="56"/>
      <c r="AT164" s="17" t="s">
        <v>180</v>
      </c>
      <c r="AU164" s="17" t="s">
        <v>82</v>
      </c>
    </row>
    <row r="165" spans="2:65" s="11" customFormat="1" ht="22.9" customHeight="1" x14ac:dyDescent="0.2">
      <c r="B165" s="125"/>
      <c r="D165" s="126" t="s">
        <v>74</v>
      </c>
      <c r="E165" s="135" t="s">
        <v>1523</v>
      </c>
      <c r="F165" s="135" t="s">
        <v>1524</v>
      </c>
      <c r="I165" s="128"/>
      <c r="J165" s="136">
        <f>BK165</f>
        <v>0</v>
      </c>
      <c r="L165" s="125"/>
      <c r="M165" s="130"/>
      <c r="P165" s="131">
        <f>SUM(P166:P167)</f>
        <v>0</v>
      </c>
      <c r="R165" s="131">
        <f>SUM(R166:R167)</f>
        <v>0</v>
      </c>
      <c r="T165" s="132">
        <f>SUM(T166:T167)</f>
        <v>0</v>
      </c>
      <c r="AR165" s="126" t="s">
        <v>19</v>
      </c>
      <c r="AT165" s="133" t="s">
        <v>74</v>
      </c>
      <c r="AU165" s="133" t="s">
        <v>19</v>
      </c>
      <c r="AY165" s="126" t="s">
        <v>171</v>
      </c>
      <c r="BK165" s="134">
        <f>SUM(BK166:BK167)</f>
        <v>0</v>
      </c>
    </row>
    <row r="166" spans="2:65" s="1" customFormat="1" ht="21.75" customHeight="1" x14ac:dyDescent="0.2">
      <c r="B166" s="32"/>
      <c r="C166" s="168" t="s">
        <v>284</v>
      </c>
      <c r="D166" s="168" t="s">
        <v>193</v>
      </c>
      <c r="E166" s="169" t="s">
        <v>1525</v>
      </c>
      <c r="F166" s="170" t="s">
        <v>1526</v>
      </c>
      <c r="G166" s="171" t="s">
        <v>1492</v>
      </c>
      <c r="H166" s="172">
        <v>12</v>
      </c>
      <c r="I166" s="173"/>
      <c r="J166" s="174">
        <f>ROUND(I166*H166,1)</f>
        <v>0</v>
      </c>
      <c r="K166" s="170" t="s">
        <v>2873</v>
      </c>
      <c r="L166" s="175"/>
      <c r="M166" s="176" t="s">
        <v>1</v>
      </c>
      <c r="N166" s="177" t="s">
        <v>40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196</v>
      </c>
      <c r="AT166" s="148" t="s">
        <v>193</v>
      </c>
      <c r="AU166" s="148" t="s">
        <v>82</v>
      </c>
      <c r="AY166" s="17" t="s">
        <v>171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19</v>
      </c>
      <c r="BK166" s="149">
        <f>ROUND(I166*H166,1)</f>
        <v>0</v>
      </c>
      <c r="BL166" s="17" t="s">
        <v>111</v>
      </c>
      <c r="BM166" s="148" t="s">
        <v>598</v>
      </c>
    </row>
    <row r="167" spans="2:65" s="1" customFormat="1" x14ac:dyDescent="0.2">
      <c r="B167" s="32"/>
      <c r="D167" s="150" t="s">
        <v>180</v>
      </c>
      <c r="F167" s="151" t="s">
        <v>1526</v>
      </c>
      <c r="I167" s="152"/>
      <c r="L167" s="32"/>
      <c r="M167" s="153"/>
      <c r="T167" s="56"/>
      <c r="AT167" s="17" t="s">
        <v>180</v>
      </c>
      <c r="AU167" s="17" t="s">
        <v>82</v>
      </c>
    </row>
    <row r="168" spans="2:65" s="11" customFormat="1" ht="22.9" customHeight="1" x14ac:dyDescent="0.2">
      <c r="B168" s="125"/>
      <c r="D168" s="126" t="s">
        <v>74</v>
      </c>
      <c r="E168" s="135" t="s">
        <v>1527</v>
      </c>
      <c r="F168" s="135" t="s">
        <v>1528</v>
      </c>
      <c r="I168" s="128"/>
      <c r="J168" s="136">
        <f>BK168</f>
        <v>0</v>
      </c>
      <c r="L168" s="125"/>
      <c r="M168" s="130"/>
      <c r="P168" s="131">
        <f>SUM(P169:P176)</f>
        <v>0</v>
      </c>
      <c r="R168" s="131">
        <f>SUM(R169:R176)</f>
        <v>0</v>
      </c>
      <c r="T168" s="132">
        <f>SUM(T169:T176)</f>
        <v>0</v>
      </c>
      <c r="AR168" s="126" t="s">
        <v>19</v>
      </c>
      <c r="AT168" s="133" t="s">
        <v>74</v>
      </c>
      <c r="AU168" s="133" t="s">
        <v>19</v>
      </c>
      <c r="AY168" s="126" t="s">
        <v>171</v>
      </c>
      <c r="BK168" s="134">
        <f>SUM(BK169:BK176)</f>
        <v>0</v>
      </c>
    </row>
    <row r="169" spans="2:65" s="1" customFormat="1" ht="16.5" customHeight="1" x14ac:dyDescent="0.2">
      <c r="B169" s="32"/>
      <c r="C169" s="168" t="s">
        <v>314</v>
      </c>
      <c r="D169" s="168" t="s">
        <v>193</v>
      </c>
      <c r="E169" s="169" t="s">
        <v>1529</v>
      </c>
      <c r="F169" s="170" t="s">
        <v>1530</v>
      </c>
      <c r="G169" s="171" t="s">
        <v>202</v>
      </c>
      <c r="H169" s="172">
        <v>110</v>
      </c>
      <c r="I169" s="173"/>
      <c r="J169" s="174">
        <f>ROUND(I169*H169,1)</f>
        <v>0</v>
      </c>
      <c r="K169" s="170" t="s">
        <v>2873</v>
      </c>
      <c r="L169" s="175"/>
      <c r="M169" s="176" t="s">
        <v>1</v>
      </c>
      <c r="N169" s="177" t="s">
        <v>40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196</v>
      </c>
      <c r="AT169" s="148" t="s">
        <v>193</v>
      </c>
      <c r="AU169" s="148" t="s">
        <v>82</v>
      </c>
      <c r="AY169" s="17" t="s">
        <v>171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19</v>
      </c>
      <c r="BK169" s="149">
        <f>ROUND(I169*H169,1)</f>
        <v>0</v>
      </c>
      <c r="BL169" s="17" t="s">
        <v>111</v>
      </c>
      <c r="BM169" s="148" t="s">
        <v>609</v>
      </c>
    </row>
    <row r="170" spans="2:65" s="1" customFormat="1" x14ac:dyDescent="0.2">
      <c r="B170" s="32"/>
      <c r="D170" s="150" t="s">
        <v>180</v>
      </c>
      <c r="F170" s="151" t="s">
        <v>1530</v>
      </c>
      <c r="I170" s="152"/>
      <c r="L170" s="32"/>
      <c r="M170" s="153"/>
      <c r="T170" s="56"/>
      <c r="AT170" s="17" t="s">
        <v>180</v>
      </c>
      <c r="AU170" s="17" t="s">
        <v>82</v>
      </c>
    </row>
    <row r="171" spans="2:65" s="1" customFormat="1" ht="16.5" customHeight="1" x14ac:dyDescent="0.2">
      <c r="B171" s="32"/>
      <c r="C171" s="168" t="s">
        <v>321</v>
      </c>
      <c r="D171" s="168" t="s">
        <v>193</v>
      </c>
      <c r="E171" s="169" t="s">
        <v>1531</v>
      </c>
      <c r="F171" s="170" t="s">
        <v>1532</v>
      </c>
      <c r="G171" s="171" t="s">
        <v>202</v>
      </c>
      <c r="H171" s="172">
        <v>110</v>
      </c>
      <c r="I171" s="173"/>
      <c r="J171" s="174">
        <f>ROUND(I171*H171,1)</f>
        <v>0</v>
      </c>
      <c r="K171" s="170" t="s">
        <v>2873</v>
      </c>
      <c r="L171" s="175"/>
      <c r="M171" s="176" t="s">
        <v>1</v>
      </c>
      <c r="N171" s="177" t="s">
        <v>40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196</v>
      </c>
      <c r="AT171" s="148" t="s">
        <v>193</v>
      </c>
      <c r="AU171" s="148" t="s">
        <v>82</v>
      </c>
      <c r="AY171" s="17" t="s">
        <v>171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19</v>
      </c>
      <c r="BK171" s="149">
        <f>ROUND(I171*H171,1)</f>
        <v>0</v>
      </c>
      <c r="BL171" s="17" t="s">
        <v>111</v>
      </c>
      <c r="BM171" s="148" t="s">
        <v>621</v>
      </c>
    </row>
    <row r="172" spans="2:65" s="1" customFormat="1" x14ac:dyDescent="0.2">
      <c r="B172" s="32"/>
      <c r="D172" s="150" t="s">
        <v>180</v>
      </c>
      <c r="F172" s="151" t="s">
        <v>1532</v>
      </c>
      <c r="I172" s="152"/>
      <c r="L172" s="32"/>
      <c r="M172" s="153"/>
      <c r="T172" s="56"/>
      <c r="AT172" s="17" t="s">
        <v>180</v>
      </c>
      <c r="AU172" s="17" t="s">
        <v>82</v>
      </c>
    </row>
    <row r="173" spans="2:65" s="1" customFormat="1" ht="24.2" customHeight="1" x14ac:dyDescent="0.2">
      <c r="B173" s="32"/>
      <c r="C173" s="168" t="s">
        <v>7</v>
      </c>
      <c r="D173" s="168" t="s">
        <v>193</v>
      </c>
      <c r="E173" s="169" t="s">
        <v>1533</v>
      </c>
      <c r="F173" s="170" t="s">
        <v>1534</v>
      </c>
      <c r="G173" s="171" t="s">
        <v>202</v>
      </c>
      <c r="H173" s="172">
        <v>110</v>
      </c>
      <c r="I173" s="173"/>
      <c r="J173" s="174">
        <f>ROUND(I173*H173,1)</f>
        <v>0</v>
      </c>
      <c r="K173" s="170" t="s">
        <v>2873</v>
      </c>
      <c r="L173" s="175"/>
      <c r="M173" s="176" t="s">
        <v>1</v>
      </c>
      <c r="N173" s="177" t="s">
        <v>40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196</v>
      </c>
      <c r="AT173" s="148" t="s">
        <v>193</v>
      </c>
      <c r="AU173" s="148" t="s">
        <v>82</v>
      </c>
      <c r="AY173" s="17" t="s">
        <v>171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19</v>
      </c>
      <c r="BK173" s="149">
        <f>ROUND(I173*H173,1)</f>
        <v>0</v>
      </c>
      <c r="BL173" s="17" t="s">
        <v>111</v>
      </c>
      <c r="BM173" s="148" t="s">
        <v>639</v>
      </c>
    </row>
    <row r="174" spans="2:65" s="1" customFormat="1" ht="19.5" x14ac:dyDescent="0.2">
      <c r="B174" s="32"/>
      <c r="D174" s="150" t="s">
        <v>180</v>
      </c>
      <c r="F174" s="151" t="s">
        <v>1534</v>
      </c>
      <c r="I174" s="152"/>
      <c r="L174" s="32"/>
      <c r="M174" s="153"/>
      <c r="T174" s="56"/>
      <c r="AT174" s="17" t="s">
        <v>180</v>
      </c>
      <c r="AU174" s="17" t="s">
        <v>82</v>
      </c>
    </row>
    <row r="175" spans="2:65" s="1" customFormat="1" ht="16.5" customHeight="1" x14ac:dyDescent="0.2">
      <c r="B175" s="32"/>
      <c r="C175" s="168" t="s">
        <v>331</v>
      </c>
      <c r="D175" s="168" t="s">
        <v>193</v>
      </c>
      <c r="E175" s="169" t="s">
        <v>1535</v>
      </c>
      <c r="F175" s="170" t="s">
        <v>1536</v>
      </c>
      <c r="G175" s="171" t="s">
        <v>202</v>
      </c>
      <c r="H175" s="172">
        <v>110</v>
      </c>
      <c r="I175" s="173"/>
      <c r="J175" s="174">
        <f>ROUND(I175*H175,1)</f>
        <v>0</v>
      </c>
      <c r="K175" s="170" t="s">
        <v>2873</v>
      </c>
      <c r="L175" s="175"/>
      <c r="M175" s="176" t="s">
        <v>1</v>
      </c>
      <c r="N175" s="177" t="s">
        <v>40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196</v>
      </c>
      <c r="AT175" s="148" t="s">
        <v>193</v>
      </c>
      <c r="AU175" s="148" t="s">
        <v>82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19</v>
      </c>
      <c r="BK175" s="149">
        <f>ROUND(I175*H175,1)</f>
        <v>0</v>
      </c>
      <c r="BL175" s="17" t="s">
        <v>111</v>
      </c>
      <c r="BM175" s="148" t="s">
        <v>1064</v>
      </c>
    </row>
    <row r="176" spans="2:65" s="1" customFormat="1" x14ac:dyDescent="0.2">
      <c r="B176" s="32"/>
      <c r="D176" s="150" t="s">
        <v>180</v>
      </c>
      <c r="F176" s="151" t="s">
        <v>1536</v>
      </c>
      <c r="I176" s="152"/>
      <c r="L176" s="32"/>
      <c r="M176" s="153"/>
      <c r="T176" s="56"/>
      <c r="AT176" s="17" t="s">
        <v>180</v>
      </c>
      <c r="AU176" s="17" t="s">
        <v>82</v>
      </c>
    </row>
    <row r="177" spans="2:65" s="11" customFormat="1" ht="22.9" customHeight="1" x14ac:dyDescent="0.2">
      <c r="B177" s="125"/>
      <c r="D177" s="126" t="s">
        <v>74</v>
      </c>
      <c r="E177" s="135" t="s">
        <v>1537</v>
      </c>
      <c r="F177" s="135" t="s">
        <v>1538</v>
      </c>
      <c r="I177" s="128"/>
      <c r="J177" s="136">
        <f>BK177</f>
        <v>0</v>
      </c>
      <c r="L177" s="125"/>
      <c r="M177" s="130"/>
      <c r="P177" s="131">
        <f>SUM(P178:P205)</f>
        <v>0</v>
      </c>
      <c r="R177" s="131">
        <f>SUM(R178:R205)</f>
        <v>0</v>
      </c>
      <c r="T177" s="132">
        <f>SUM(T178:T205)</f>
        <v>0</v>
      </c>
      <c r="AR177" s="126" t="s">
        <v>19</v>
      </c>
      <c r="AT177" s="133" t="s">
        <v>74</v>
      </c>
      <c r="AU177" s="133" t="s">
        <v>19</v>
      </c>
      <c r="AY177" s="126" t="s">
        <v>171</v>
      </c>
      <c r="BK177" s="134">
        <f>SUM(BK178:BK205)</f>
        <v>0</v>
      </c>
    </row>
    <row r="178" spans="2:65" s="1" customFormat="1" ht="16.5" customHeight="1" x14ac:dyDescent="0.2">
      <c r="B178" s="32"/>
      <c r="C178" s="168" t="s">
        <v>337</v>
      </c>
      <c r="D178" s="168" t="s">
        <v>193</v>
      </c>
      <c r="E178" s="169" t="s">
        <v>1539</v>
      </c>
      <c r="F178" s="170" t="s">
        <v>1540</v>
      </c>
      <c r="G178" s="171" t="s">
        <v>1492</v>
      </c>
      <c r="H178" s="172">
        <v>1</v>
      </c>
      <c r="I178" s="173"/>
      <c r="J178" s="174">
        <f>ROUND(I178*H178,1)</f>
        <v>0</v>
      </c>
      <c r="K178" s="170" t="s">
        <v>2873</v>
      </c>
      <c r="L178" s="175"/>
      <c r="M178" s="176" t="s">
        <v>1</v>
      </c>
      <c r="N178" s="177" t="s">
        <v>40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196</v>
      </c>
      <c r="AT178" s="148" t="s">
        <v>193</v>
      </c>
      <c r="AU178" s="148" t="s">
        <v>82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19</v>
      </c>
      <c r="BK178" s="149">
        <f>ROUND(I178*H178,1)</f>
        <v>0</v>
      </c>
      <c r="BL178" s="17" t="s">
        <v>111</v>
      </c>
      <c r="BM178" s="148" t="s">
        <v>1073</v>
      </c>
    </row>
    <row r="179" spans="2:65" s="1" customFormat="1" x14ac:dyDescent="0.2">
      <c r="B179" s="32"/>
      <c r="D179" s="150" t="s">
        <v>180</v>
      </c>
      <c r="F179" s="151" t="s">
        <v>1540</v>
      </c>
      <c r="I179" s="152"/>
      <c r="L179" s="32"/>
      <c r="M179" s="153"/>
      <c r="T179" s="56"/>
      <c r="AT179" s="17" t="s">
        <v>180</v>
      </c>
      <c r="AU179" s="17" t="s">
        <v>82</v>
      </c>
    </row>
    <row r="180" spans="2:65" s="1" customFormat="1" ht="16.5" customHeight="1" x14ac:dyDescent="0.2">
      <c r="B180" s="32"/>
      <c r="C180" s="168" t="s">
        <v>344</v>
      </c>
      <c r="D180" s="168" t="s">
        <v>193</v>
      </c>
      <c r="E180" s="169" t="s">
        <v>1541</v>
      </c>
      <c r="F180" s="170" t="s">
        <v>1542</v>
      </c>
      <c r="G180" s="171" t="s">
        <v>202</v>
      </c>
      <c r="H180" s="172">
        <v>40</v>
      </c>
      <c r="I180" s="173"/>
      <c r="J180" s="174">
        <f>ROUND(I180*H180,1)</f>
        <v>0</v>
      </c>
      <c r="K180" s="170" t="s">
        <v>2873</v>
      </c>
      <c r="L180" s="175"/>
      <c r="M180" s="176" t="s">
        <v>1</v>
      </c>
      <c r="N180" s="177" t="s">
        <v>40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196</v>
      </c>
      <c r="AT180" s="148" t="s">
        <v>193</v>
      </c>
      <c r="AU180" s="148" t="s">
        <v>82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19</v>
      </c>
      <c r="BK180" s="149">
        <f>ROUND(I180*H180,1)</f>
        <v>0</v>
      </c>
      <c r="BL180" s="17" t="s">
        <v>111</v>
      </c>
      <c r="BM180" s="148" t="s">
        <v>1081</v>
      </c>
    </row>
    <row r="181" spans="2:65" s="1" customFormat="1" x14ac:dyDescent="0.2">
      <c r="B181" s="32"/>
      <c r="D181" s="150" t="s">
        <v>180</v>
      </c>
      <c r="F181" s="151" t="s">
        <v>1542</v>
      </c>
      <c r="I181" s="152"/>
      <c r="L181" s="32"/>
      <c r="M181" s="153"/>
      <c r="T181" s="56"/>
      <c r="AT181" s="17" t="s">
        <v>180</v>
      </c>
      <c r="AU181" s="17" t="s">
        <v>82</v>
      </c>
    </row>
    <row r="182" spans="2:65" s="1" customFormat="1" ht="16.5" customHeight="1" x14ac:dyDescent="0.2">
      <c r="B182" s="32"/>
      <c r="C182" s="168" t="s">
        <v>353</v>
      </c>
      <c r="D182" s="168" t="s">
        <v>193</v>
      </c>
      <c r="E182" s="169" t="s">
        <v>1543</v>
      </c>
      <c r="F182" s="170" t="s">
        <v>1544</v>
      </c>
      <c r="G182" s="171" t="s">
        <v>202</v>
      </c>
      <c r="H182" s="172">
        <v>40</v>
      </c>
      <c r="I182" s="173"/>
      <c r="J182" s="174">
        <f>ROUND(I182*H182,1)</f>
        <v>0</v>
      </c>
      <c r="K182" s="170" t="s">
        <v>2873</v>
      </c>
      <c r="L182" s="175"/>
      <c r="M182" s="176" t="s">
        <v>1</v>
      </c>
      <c r="N182" s="177" t="s">
        <v>40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196</v>
      </c>
      <c r="AT182" s="148" t="s">
        <v>193</v>
      </c>
      <c r="AU182" s="148" t="s">
        <v>82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19</v>
      </c>
      <c r="BK182" s="149">
        <f>ROUND(I182*H182,1)</f>
        <v>0</v>
      </c>
      <c r="BL182" s="17" t="s">
        <v>111</v>
      </c>
      <c r="BM182" s="148" t="s">
        <v>1091</v>
      </c>
    </row>
    <row r="183" spans="2:65" s="1" customFormat="1" x14ac:dyDescent="0.2">
      <c r="B183" s="32"/>
      <c r="D183" s="150" t="s">
        <v>180</v>
      </c>
      <c r="F183" s="151" t="s">
        <v>1544</v>
      </c>
      <c r="I183" s="152"/>
      <c r="L183" s="32"/>
      <c r="M183" s="153"/>
      <c r="T183" s="56"/>
      <c r="AT183" s="17" t="s">
        <v>180</v>
      </c>
      <c r="AU183" s="17" t="s">
        <v>82</v>
      </c>
    </row>
    <row r="184" spans="2:65" s="1" customFormat="1" ht="16.5" customHeight="1" x14ac:dyDescent="0.2">
      <c r="B184" s="32"/>
      <c r="C184" s="168" t="s">
        <v>358</v>
      </c>
      <c r="D184" s="168" t="s">
        <v>193</v>
      </c>
      <c r="E184" s="169" t="s">
        <v>1545</v>
      </c>
      <c r="F184" s="170" t="s">
        <v>1546</v>
      </c>
      <c r="G184" s="171" t="s">
        <v>202</v>
      </c>
      <c r="H184" s="172">
        <v>40</v>
      </c>
      <c r="I184" s="173"/>
      <c r="J184" s="174">
        <f>ROUND(I184*H184,1)</f>
        <v>0</v>
      </c>
      <c r="K184" s="170" t="s">
        <v>2873</v>
      </c>
      <c r="L184" s="175"/>
      <c r="M184" s="176" t="s">
        <v>1</v>
      </c>
      <c r="N184" s="177" t="s">
        <v>40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196</v>
      </c>
      <c r="AT184" s="148" t="s">
        <v>193</v>
      </c>
      <c r="AU184" s="148" t="s">
        <v>82</v>
      </c>
      <c r="AY184" s="17" t="s">
        <v>171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19</v>
      </c>
      <c r="BK184" s="149">
        <f>ROUND(I184*H184,1)</f>
        <v>0</v>
      </c>
      <c r="BL184" s="17" t="s">
        <v>111</v>
      </c>
      <c r="BM184" s="148" t="s">
        <v>1098</v>
      </c>
    </row>
    <row r="185" spans="2:65" s="1" customFormat="1" x14ac:dyDescent="0.2">
      <c r="B185" s="32"/>
      <c r="D185" s="150" t="s">
        <v>180</v>
      </c>
      <c r="F185" s="151" t="s">
        <v>1546</v>
      </c>
      <c r="I185" s="152"/>
      <c r="L185" s="32"/>
      <c r="M185" s="153"/>
      <c r="T185" s="56"/>
      <c r="AT185" s="17" t="s">
        <v>180</v>
      </c>
      <c r="AU185" s="17" t="s">
        <v>82</v>
      </c>
    </row>
    <row r="186" spans="2:65" s="1" customFormat="1" ht="24.2" customHeight="1" x14ac:dyDescent="0.2">
      <c r="B186" s="32"/>
      <c r="C186" s="168" t="s">
        <v>364</v>
      </c>
      <c r="D186" s="168" t="s">
        <v>193</v>
      </c>
      <c r="E186" s="169" t="s">
        <v>1547</v>
      </c>
      <c r="F186" s="170" t="s">
        <v>1504</v>
      </c>
      <c r="G186" s="171" t="s">
        <v>1492</v>
      </c>
      <c r="H186" s="172">
        <v>3</v>
      </c>
      <c r="I186" s="173"/>
      <c r="J186" s="174">
        <f>ROUND(I186*H186,1)</f>
        <v>0</v>
      </c>
      <c r="K186" s="170" t="s">
        <v>2873</v>
      </c>
      <c r="L186" s="175"/>
      <c r="M186" s="176" t="s">
        <v>1</v>
      </c>
      <c r="N186" s="177" t="s">
        <v>40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196</v>
      </c>
      <c r="AT186" s="148" t="s">
        <v>193</v>
      </c>
      <c r="AU186" s="148" t="s">
        <v>82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19</v>
      </c>
      <c r="BK186" s="149">
        <f>ROUND(I186*H186,1)</f>
        <v>0</v>
      </c>
      <c r="BL186" s="17" t="s">
        <v>111</v>
      </c>
      <c r="BM186" s="148" t="s">
        <v>1290</v>
      </c>
    </row>
    <row r="187" spans="2:65" s="1" customFormat="1" ht="19.5" x14ac:dyDescent="0.2">
      <c r="B187" s="32"/>
      <c r="D187" s="150" t="s">
        <v>180</v>
      </c>
      <c r="F187" s="151" t="s">
        <v>1504</v>
      </c>
      <c r="I187" s="152"/>
      <c r="L187" s="32"/>
      <c r="M187" s="153"/>
      <c r="T187" s="56"/>
      <c r="AT187" s="17" t="s">
        <v>180</v>
      </c>
      <c r="AU187" s="17" t="s">
        <v>82</v>
      </c>
    </row>
    <row r="188" spans="2:65" s="1" customFormat="1" ht="16.5" customHeight="1" x14ac:dyDescent="0.2">
      <c r="B188" s="32"/>
      <c r="C188" s="168" t="s">
        <v>369</v>
      </c>
      <c r="D188" s="168" t="s">
        <v>193</v>
      </c>
      <c r="E188" s="169" t="s">
        <v>1548</v>
      </c>
      <c r="F188" s="170" t="s">
        <v>1549</v>
      </c>
      <c r="G188" s="171" t="s">
        <v>202</v>
      </c>
      <c r="H188" s="172">
        <v>20</v>
      </c>
      <c r="I188" s="173"/>
      <c r="J188" s="174">
        <f>ROUND(I188*H188,1)</f>
        <v>0</v>
      </c>
      <c r="K188" s="170" t="s">
        <v>2873</v>
      </c>
      <c r="L188" s="175"/>
      <c r="M188" s="176" t="s">
        <v>1</v>
      </c>
      <c r="N188" s="177" t="s">
        <v>40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196</v>
      </c>
      <c r="AT188" s="148" t="s">
        <v>193</v>
      </c>
      <c r="AU188" s="148" t="s">
        <v>82</v>
      </c>
      <c r="AY188" s="17" t="s">
        <v>171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19</v>
      </c>
      <c r="BK188" s="149">
        <f>ROUND(I188*H188,1)</f>
        <v>0</v>
      </c>
      <c r="BL188" s="17" t="s">
        <v>111</v>
      </c>
      <c r="BM188" s="148" t="s">
        <v>1294</v>
      </c>
    </row>
    <row r="189" spans="2:65" s="1" customFormat="1" x14ac:dyDescent="0.2">
      <c r="B189" s="32"/>
      <c r="D189" s="150" t="s">
        <v>180</v>
      </c>
      <c r="F189" s="151" t="s">
        <v>1549</v>
      </c>
      <c r="I189" s="152"/>
      <c r="L189" s="32"/>
      <c r="M189" s="153"/>
      <c r="T189" s="56"/>
      <c r="AT189" s="17" t="s">
        <v>180</v>
      </c>
      <c r="AU189" s="17" t="s">
        <v>82</v>
      </c>
    </row>
    <row r="190" spans="2:65" s="1" customFormat="1" ht="16.5" customHeight="1" x14ac:dyDescent="0.2">
      <c r="B190" s="32"/>
      <c r="C190" s="168" t="s">
        <v>374</v>
      </c>
      <c r="D190" s="168" t="s">
        <v>193</v>
      </c>
      <c r="E190" s="169" t="s">
        <v>1550</v>
      </c>
      <c r="F190" s="170" t="s">
        <v>1551</v>
      </c>
      <c r="G190" s="171" t="s">
        <v>202</v>
      </c>
      <c r="H190" s="172">
        <v>60</v>
      </c>
      <c r="I190" s="173"/>
      <c r="J190" s="174">
        <f>ROUND(I190*H190,1)</f>
        <v>0</v>
      </c>
      <c r="K190" s="170" t="s">
        <v>2873</v>
      </c>
      <c r="L190" s="175"/>
      <c r="M190" s="176" t="s">
        <v>1</v>
      </c>
      <c r="N190" s="177" t="s">
        <v>40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196</v>
      </c>
      <c r="AT190" s="148" t="s">
        <v>193</v>
      </c>
      <c r="AU190" s="148" t="s">
        <v>82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19</v>
      </c>
      <c r="BK190" s="149">
        <f>ROUND(I190*H190,1)</f>
        <v>0</v>
      </c>
      <c r="BL190" s="17" t="s">
        <v>111</v>
      </c>
      <c r="BM190" s="148" t="s">
        <v>1552</v>
      </c>
    </row>
    <row r="191" spans="2:65" s="1" customFormat="1" x14ac:dyDescent="0.2">
      <c r="B191" s="32"/>
      <c r="D191" s="150" t="s">
        <v>180</v>
      </c>
      <c r="F191" s="151" t="s">
        <v>1551</v>
      </c>
      <c r="I191" s="152"/>
      <c r="L191" s="32"/>
      <c r="M191" s="153"/>
      <c r="T191" s="56"/>
      <c r="AT191" s="17" t="s">
        <v>180</v>
      </c>
      <c r="AU191" s="17" t="s">
        <v>82</v>
      </c>
    </row>
    <row r="192" spans="2:65" s="1" customFormat="1" ht="16.5" customHeight="1" x14ac:dyDescent="0.2">
      <c r="B192" s="32"/>
      <c r="C192" s="168" t="s">
        <v>379</v>
      </c>
      <c r="D192" s="168" t="s">
        <v>193</v>
      </c>
      <c r="E192" s="169" t="s">
        <v>1553</v>
      </c>
      <c r="F192" s="170" t="s">
        <v>1554</v>
      </c>
      <c r="G192" s="171" t="s">
        <v>202</v>
      </c>
      <c r="H192" s="172">
        <v>150</v>
      </c>
      <c r="I192" s="173"/>
      <c r="J192" s="174">
        <f>ROUND(I192*H192,1)</f>
        <v>0</v>
      </c>
      <c r="K192" s="170" t="s">
        <v>2873</v>
      </c>
      <c r="L192" s="175"/>
      <c r="M192" s="176" t="s">
        <v>1</v>
      </c>
      <c r="N192" s="177" t="s">
        <v>40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196</v>
      </c>
      <c r="AT192" s="148" t="s">
        <v>193</v>
      </c>
      <c r="AU192" s="148" t="s">
        <v>82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19</v>
      </c>
      <c r="BK192" s="149">
        <f>ROUND(I192*H192,1)</f>
        <v>0</v>
      </c>
      <c r="BL192" s="17" t="s">
        <v>111</v>
      </c>
      <c r="BM192" s="148" t="s">
        <v>1555</v>
      </c>
    </row>
    <row r="193" spans="2:65" s="1" customFormat="1" x14ac:dyDescent="0.2">
      <c r="B193" s="32"/>
      <c r="D193" s="150" t="s">
        <v>180</v>
      </c>
      <c r="F193" s="151" t="s">
        <v>1554</v>
      </c>
      <c r="I193" s="152"/>
      <c r="L193" s="32"/>
      <c r="M193" s="153"/>
      <c r="T193" s="56"/>
      <c r="AT193" s="17" t="s">
        <v>180</v>
      </c>
      <c r="AU193" s="17" t="s">
        <v>82</v>
      </c>
    </row>
    <row r="194" spans="2:65" s="1" customFormat="1" ht="24.2" customHeight="1" x14ac:dyDescent="0.2">
      <c r="B194" s="32"/>
      <c r="C194" s="168" t="s">
        <v>391</v>
      </c>
      <c r="D194" s="168" t="s">
        <v>193</v>
      </c>
      <c r="E194" s="169" t="s">
        <v>1556</v>
      </c>
      <c r="F194" s="170" t="s">
        <v>1512</v>
      </c>
      <c r="G194" s="171" t="s">
        <v>1492</v>
      </c>
      <c r="H194" s="172">
        <v>8</v>
      </c>
      <c r="I194" s="173"/>
      <c r="J194" s="174">
        <f>ROUND(I194*H194,1)</f>
        <v>0</v>
      </c>
      <c r="K194" s="170" t="s">
        <v>2873</v>
      </c>
      <c r="L194" s="175"/>
      <c r="M194" s="176" t="s">
        <v>1</v>
      </c>
      <c r="N194" s="177" t="s">
        <v>40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196</v>
      </c>
      <c r="AT194" s="148" t="s">
        <v>193</v>
      </c>
      <c r="AU194" s="148" t="s">
        <v>82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19</v>
      </c>
      <c r="BK194" s="149">
        <f>ROUND(I194*H194,1)</f>
        <v>0</v>
      </c>
      <c r="BL194" s="17" t="s">
        <v>111</v>
      </c>
      <c r="BM194" s="148" t="s">
        <v>1557</v>
      </c>
    </row>
    <row r="195" spans="2:65" s="1" customFormat="1" x14ac:dyDescent="0.2">
      <c r="B195" s="32"/>
      <c r="D195" s="150" t="s">
        <v>180</v>
      </c>
      <c r="F195" s="151" t="s">
        <v>1512</v>
      </c>
      <c r="I195" s="152"/>
      <c r="L195" s="32"/>
      <c r="M195" s="153"/>
      <c r="T195" s="56"/>
      <c r="AT195" s="17" t="s">
        <v>180</v>
      </c>
      <c r="AU195" s="17" t="s">
        <v>82</v>
      </c>
    </row>
    <row r="196" spans="2:65" s="1" customFormat="1" ht="24.2" customHeight="1" x14ac:dyDescent="0.2">
      <c r="B196" s="32"/>
      <c r="C196" s="168" t="s">
        <v>361</v>
      </c>
      <c r="D196" s="168" t="s">
        <v>193</v>
      </c>
      <c r="E196" s="169" t="s">
        <v>1558</v>
      </c>
      <c r="F196" s="170" t="s">
        <v>1514</v>
      </c>
      <c r="G196" s="171" t="s">
        <v>1492</v>
      </c>
      <c r="H196" s="172">
        <v>1</v>
      </c>
      <c r="I196" s="173"/>
      <c r="J196" s="174">
        <f>ROUND(I196*H196,1)</f>
        <v>0</v>
      </c>
      <c r="K196" s="170" t="s">
        <v>2873</v>
      </c>
      <c r="L196" s="175"/>
      <c r="M196" s="176" t="s">
        <v>1</v>
      </c>
      <c r="N196" s="177" t="s">
        <v>40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196</v>
      </c>
      <c r="AT196" s="148" t="s">
        <v>193</v>
      </c>
      <c r="AU196" s="148" t="s">
        <v>82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19</v>
      </c>
      <c r="BK196" s="149">
        <f>ROUND(I196*H196,1)</f>
        <v>0</v>
      </c>
      <c r="BL196" s="17" t="s">
        <v>111</v>
      </c>
      <c r="BM196" s="148" t="s">
        <v>1559</v>
      </c>
    </row>
    <row r="197" spans="2:65" s="1" customFormat="1" ht="19.5" x14ac:dyDescent="0.2">
      <c r="B197" s="32"/>
      <c r="D197" s="150" t="s">
        <v>180</v>
      </c>
      <c r="F197" s="151" t="s">
        <v>1514</v>
      </c>
      <c r="I197" s="152"/>
      <c r="L197" s="32"/>
      <c r="M197" s="153"/>
      <c r="T197" s="56"/>
      <c r="AT197" s="17" t="s">
        <v>180</v>
      </c>
      <c r="AU197" s="17" t="s">
        <v>82</v>
      </c>
    </row>
    <row r="198" spans="2:65" s="1" customFormat="1" ht="16.5" customHeight="1" x14ac:dyDescent="0.2">
      <c r="B198" s="32"/>
      <c r="C198" s="168" t="s">
        <v>132</v>
      </c>
      <c r="D198" s="168" t="s">
        <v>193</v>
      </c>
      <c r="E198" s="169" t="s">
        <v>1515</v>
      </c>
      <c r="F198" s="170" t="s">
        <v>1516</v>
      </c>
      <c r="G198" s="171" t="s">
        <v>202</v>
      </c>
      <c r="H198" s="172">
        <v>30</v>
      </c>
      <c r="I198" s="173"/>
      <c r="J198" s="174">
        <f>ROUND(I198*H198,1)</f>
        <v>0</v>
      </c>
      <c r="K198" s="170" t="s">
        <v>2873</v>
      </c>
      <c r="L198" s="175"/>
      <c r="M198" s="176" t="s">
        <v>1</v>
      </c>
      <c r="N198" s="177" t="s">
        <v>40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196</v>
      </c>
      <c r="AT198" s="148" t="s">
        <v>193</v>
      </c>
      <c r="AU198" s="148" t="s">
        <v>82</v>
      </c>
      <c r="AY198" s="17" t="s">
        <v>171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19</v>
      </c>
      <c r="BK198" s="149">
        <f>ROUND(I198*H198,1)</f>
        <v>0</v>
      </c>
      <c r="BL198" s="17" t="s">
        <v>111</v>
      </c>
      <c r="BM198" s="148" t="s">
        <v>1560</v>
      </c>
    </row>
    <row r="199" spans="2:65" s="1" customFormat="1" x14ac:dyDescent="0.2">
      <c r="B199" s="32"/>
      <c r="D199" s="150" t="s">
        <v>180</v>
      </c>
      <c r="F199" s="151" t="s">
        <v>1516</v>
      </c>
      <c r="I199" s="152"/>
      <c r="L199" s="32"/>
      <c r="M199" s="153"/>
      <c r="T199" s="56"/>
      <c r="AT199" s="17" t="s">
        <v>180</v>
      </c>
      <c r="AU199" s="17" t="s">
        <v>82</v>
      </c>
    </row>
    <row r="200" spans="2:65" s="1" customFormat="1" ht="16.5" customHeight="1" x14ac:dyDescent="0.2">
      <c r="B200" s="32"/>
      <c r="C200" s="168" t="s">
        <v>406</v>
      </c>
      <c r="D200" s="168" t="s">
        <v>193</v>
      </c>
      <c r="E200" s="169" t="s">
        <v>1561</v>
      </c>
      <c r="F200" s="170" t="s">
        <v>1518</v>
      </c>
      <c r="G200" s="171" t="s">
        <v>1492</v>
      </c>
      <c r="H200" s="172">
        <v>40</v>
      </c>
      <c r="I200" s="173"/>
      <c r="J200" s="174">
        <f>ROUND(I200*H200,1)</f>
        <v>0</v>
      </c>
      <c r="K200" s="170" t="s">
        <v>2873</v>
      </c>
      <c r="L200" s="175"/>
      <c r="M200" s="176" t="s">
        <v>1</v>
      </c>
      <c r="N200" s="177" t="s">
        <v>40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196</v>
      </c>
      <c r="AT200" s="148" t="s">
        <v>193</v>
      </c>
      <c r="AU200" s="148" t="s">
        <v>82</v>
      </c>
      <c r="AY200" s="17" t="s">
        <v>171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19</v>
      </c>
      <c r="BK200" s="149">
        <f>ROUND(I200*H200,1)</f>
        <v>0</v>
      </c>
      <c r="BL200" s="17" t="s">
        <v>111</v>
      </c>
      <c r="BM200" s="148" t="s">
        <v>1562</v>
      </c>
    </row>
    <row r="201" spans="2:65" s="1" customFormat="1" x14ac:dyDescent="0.2">
      <c r="B201" s="32"/>
      <c r="D201" s="150" t="s">
        <v>180</v>
      </c>
      <c r="F201" s="151" t="s">
        <v>1518</v>
      </c>
      <c r="I201" s="152"/>
      <c r="L201" s="32"/>
      <c r="M201" s="153"/>
      <c r="T201" s="56"/>
      <c r="AT201" s="17" t="s">
        <v>180</v>
      </c>
      <c r="AU201" s="17" t="s">
        <v>82</v>
      </c>
    </row>
    <row r="202" spans="2:65" s="1" customFormat="1" ht="16.5" customHeight="1" x14ac:dyDescent="0.2">
      <c r="B202" s="32"/>
      <c r="C202" s="168" t="s">
        <v>414</v>
      </c>
      <c r="D202" s="168" t="s">
        <v>193</v>
      </c>
      <c r="E202" s="169" t="s">
        <v>1563</v>
      </c>
      <c r="F202" s="170" t="s">
        <v>1536</v>
      </c>
      <c r="G202" s="171" t="s">
        <v>202</v>
      </c>
      <c r="H202" s="172">
        <v>110</v>
      </c>
      <c r="I202" s="173"/>
      <c r="J202" s="174">
        <f>ROUND(I202*H202,1)</f>
        <v>0</v>
      </c>
      <c r="K202" s="170" t="s">
        <v>2873</v>
      </c>
      <c r="L202" s="175"/>
      <c r="M202" s="176" t="s">
        <v>1</v>
      </c>
      <c r="N202" s="177" t="s">
        <v>40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196</v>
      </c>
      <c r="AT202" s="148" t="s">
        <v>193</v>
      </c>
      <c r="AU202" s="148" t="s">
        <v>82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19</v>
      </c>
      <c r="BK202" s="149">
        <f>ROUND(I202*H202,1)</f>
        <v>0</v>
      </c>
      <c r="BL202" s="17" t="s">
        <v>111</v>
      </c>
      <c r="BM202" s="148" t="s">
        <v>1564</v>
      </c>
    </row>
    <row r="203" spans="2:65" s="1" customFormat="1" x14ac:dyDescent="0.2">
      <c r="B203" s="32"/>
      <c r="D203" s="150" t="s">
        <v>180</v>
      </c>
      <c r="F203" s="151" t="s">
        <v>1536</v>
      </c>
      <c r="I203" s="152"/>
      <c r="L203" s="32"/>
      <c r="M203" s="153"/>
      <c r="T203" s="56"/>
      <c r="AT203" s="17" t="s">
        <v>180</v>
      </c>
      <c r="AU203" s="17" t="s">
        <v>82</v>
      </c>
    </row>
    <row r="204" spans="2:65" s="1" customFormat="1" ht="24.2" customHeight="1" x14ac:dyDescent="0.2">
      <c r="B204" s="32"/>
      <c r="C204" s="168" t="s">
        <v>598</v>
      </c>
      <c r="D204" s="168" t="s">
        <v>193</v>
      </c>
      <c r="E204" s="169" t="s">
        <v>1565</v>
      </c>
      <c r="F204" s="170" t="s">
        <v>1566</v>
      </c>
      <c r="G204" s="171" t="s">
        <v>1567</v>
      </c>
      <c r="H204" s="172">
        <v>1</v>
      </c>
      <c r="I204" s="173"/>
      <c r="J204" s="174">
        <f>ROUND(I204*H204,1)</f>
        <v>0</v>
      </c>
      <c r="K204" s="170" t="s">
        <v>2873</v>
      </c>
      <c r="L204" s="175"/>
      <c r="M204" s="176" t="s">
        <v>1</v>
      </c>
      <c r="N204" s="177" t="s">
        <v>40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196</v>
      </c>
      <c r="AT204" s="148" t="s">
        <v>193</v>
      </c>
      <c r="AU204" s="148" t="s">
        <v>82</v>
      </c>
      <c r="AY204" s="17" t="s">
        <v>171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19</v>
      </c>
      <c r="BK204" s="149">
        <f>ROUND(I204*H204,1)</f>
        <v>0</v>
      </c>
      <c r="BL204" s="17" t="s">
        <v>111</v>
      </c>
      <c r="BM204" s="148" t="s">
        <v>1568</v>
      </c>
    </row>
    <row r="205" spans="2:65" s="1" customFormat="1" x14ac:dyDescent="0.2">
      <c r="B205" s="32"/>
      <c r="D205" s="150" t="s">
        <v>180</v>
      </c>
      <c r="F205" s="151" t="s">
        <v>1566</v>
      </c>
      <c r="I205" s="152"/>
      <c r="L205" s="32"/>
      <c r="M205" s="153"/>
      <c r="T205" s="56"/>
      <c r="AT205" s="17" t="s">
        <v>180</v>
      </c>
      <c r="AU205" s="17" t="s">
        <v>82</v>
      </c>
    </row>
    <row r="206" spans="2:65" s="11" customFormat="1" ht="22.9" customHeight="1" x14ac:dyDescent="0.2">
      <c r="B206" s="125"/>
      <c r="D206" s="126" t="s">
        <v>74</v>
      </c>
      <c r="E206" s="135" t="s">
        <v>1569</v>
      </c>
      <c r="F206" s="135" t="s">
        <v>1570</v>
      </c>
      <c r="I206" s="128"/>
      <c r="J206" s="136">
        <f>BK206</f>
        <v>0</v>
      </c>
      <c r="L206" s="125"/>
      <c r="M206" s="130"/>
      <c r="P206" s="131">
        <f>SUM(P207:P220)</f>
        <v>0</v>
      </c>
      <c r="R206" s="131">
        <f>SUM(R207:R220)</f>
        <v>0</v>
      </c>
      <c r="T206" s="132">
        <f>SUM(T207:T220)</f>
        <v>0</v>
      </c>
      <c r="AR206" s="126" t="s">
        <v>19</v>
      </c>
      <c r="AT206" s="133" t="s">
        <v>74</v>
      </c>
      <c r="AU206" s="133" t="s">
        <v>19</v>
      </c>
      <c r="AY206" s="126" t="s">
        <v>171</v>
      </c>
      <c r="BK206" s="134">
        <f>SUM(BK207:BK220)</f>
        <v>0</v>
      </c>
    </row>
    <row r="207" spans="2:65" s="1" customFormat="1" ht="24.2" customHeight="1" x14ac:dyDescent="0.2">
      <c r="B207" s="32"/>
      <c r="C207" s="168" t="s">
        <v>603</v>
      </c>
      <c r="D207" s="168" t="s">
        <v>193</v>
      </c>
      <c r="E207" s="169" t="s">
        <v>1571</v>
      </c>
      <c r="F207" s="170" t="s">
        <v>1572</v>
      </c>
      <c r="G207" s="171" t="s">
        <v>1492</v>
      </c>
      <c r="H207" s="172">
        <v>1</v>
      </c>
      <c r="I207" s="173"/>
      <c r="J207" s="174">
        <f>ROUND(I207*H207,1)</f>
        <v>0</v>
      </c>
      <c r="K207" s="170" t="s">
        <v>2873</v>
      </c>
      <c r="L207" s="175"/>
      <c r="M207" s="176" t="s">
        <v>1</v>
      </c>
      <c r="N207" s="177" t="s">
        <v>40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196</v>
      </c>
      <c r="AT207" s="148" t="s">
        <v>193</v>
      </c>
      <c r="AU207" s="148" t="s">
        <v>82</v>
      </c>
      <c r="AY207" s="17" t="s">
        <v>171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19</v>
      </c>
      <c r="BK207" s="149">
        <f>ROUND(I207*H207,1)</f>
        <v>0</v>
      </c>
      <c r="BL207" s="17" t="s">
        <v>111</v>
      </c>
      <c r="BM207" s="148" t="s">
        <v>1573</v>
      </c>
    </row>
    <row r="208" spans="2:65" s="1" customFormat="1" ht="19.5" x14ac:dyDescent="0.2">
      <c r="B208" s="32"/>
      <c r="D208" s="150" t="s">
        <v>180</v>
      </c>
      <c r="F208" s="151" t="s">
        <v>1572</v>
      </c>
      <c r="I208" s="152"/>
      <c r="L208" s="32"/>
      <c r="M208" s="153"/>
      <c r="T208" s="56"/>
      <c r="AT208" s="17" t="s">
        <v>180</v>
      </c>
      <c r="AU208" s="17" t="s">
        <v>82</v>
      </c>
    </row>
    <row r="209" spans="2:65" s="1" customFormat="1" ht="16.5" customHeight="1" x14ac:dyDescent="0.2">
      <c r="B209" s="32"/>
      <c r="C209" s="168" t="s">
        <v>609</v>
      </c>
      <c r="D209" s="168" t="s">
        <v>193</v>
      </c>
      <c r="E209" s="169" t="s">
        <v>1574</v>
      </c>
      <c r="F209" s="170" t="s">
        <v>1575</v>
      </c>
      <c r="G209" s="171" t="s">
        <v>1492</v>
      </c>
      <c r="H209" s="172">
        <v>0.4</v>
      </c>
      <c r="I209" s="173"/>
      <c r="J209" s="174">
        <f>ROUND(I209*H209,1)</f>
        <v>0</v>
      </c>
      <c r="K209" s="170" t="s">
        <v>2873</v>
      </c>
      <c r="L209" s="175"/>
      <c r="M209" s="176" t="s">
        <v>1</v>
      </c>
      <c r="N209" s="177" t="s">
        <v>40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196</v>
      </c>
      <c r="AT209" s="148" t="s">
        <v>193</v>
      </c>
      <c r="AU209" s="148" t="s">
        <v>82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19</v>
      </c>
      <c r="BK209" s="149">
        <f>ROUND(I209*H209,1)</f>
        <v>0</v>
      </c>
      <c r="BL209" s="17" t="s">
        <v>111</v>
      </c>
      <c r="BM209" s="148" t="s">
        <v>1576</v>
      </c>
    </row>
    <row r="210" spans="2:65" s="1" customFormat="1" x14ac:dyDescent="0.2">
      <c r="B210" s="32"/>
      <c r="D210" s="150" t="s">
        <v>180</v>
      </c>
      <c r="F210" s="151" t="s">
        <v>1575</v>
      </c>
      <c r="I210" s="152"/>
      <c r="L210" s="32"/>
      <c r="M210" s="153"/>
      <c r="T210" s="56"/>
      <c r="AT210" s="17" t="s">
        <v>180</v>
      </c>
      <c r="AU210" s="17" t="s">
        <v>82</v>
      </c>
    </row>
    <row r="211" spans="2:65" s="1" customFormat="1" ht="16.5" customHeight="1" x14ac:dyDescent="0.2">
      <c r="B211" s="32"/>
      <c r="C211" s="168" t="s">
        <v>614</v>
      </c>
      <c r="D211" s="168" t="s">
        <v>193</v>
      </c>
      <c r="E211" s="169" t="s">
        <v>1577</v>
      </c>
      <c r="F211" s="170" t="s">
        <v>1578</v>
      </c>
      <c r="G211" s="171" t="s">
        <v>1492</v>
      </c>
      <c r="H211" s="172">
        <v>1</v>
      </c>
      <c r="I211" s="173"/>
      <c r="J211" s="174">
        <f>ROUND(I211*H211,1)</f>
        <v>0</v>
      </c>
      <c r="K211" s="170" t="s">
        <v>2873</v>
      </c>
      <c r="L211" s="175"/>
      <c r="M211" s="176" t="s">
        <v>1</v>
      </c>
      <c r="N211" s="177" t="s">
        <v>40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196</v>
      </c>
      <c r="AT211" s="148" t="s">
        <v>193</v>
      </c>
      <c r="AU211" s="148" t="s">
        <v>82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19</v>
      </c>
      <c r="BK211" s="149">
        <f>ROUND(I211*H211,1)</f>
        <v>0</v>
      </c>
      <c r="BL211" s="17" t="s">
        <v>111</v>
      </c>
      <c r="BM211" s="148" t="s">
        <v>1579</v>
      </c>
    </row>
    <row r="212" spans="2:65" s="1" customFormat="1" x14ac:dyDescent="0.2">
      <c r="B212" s="32"/>
      <c r="D212" s="150" t="s">
        <v>180</v>
      </c>
      <c r="F212" s="151" t="s">
        <v>1578</v>
      </c>
      <c r="I212" s="152"/>
      <c r="L212" s="32"/>
      <c r="M212" s="153"/>
      <c r="T212" s="56"/>
      <c r="AT212" s="17" t="s">
        <v>180</v>
      </c>
      <c r="AU212" s="17" t="s">
        <v>82</v>
      </c>
    </row>
    <row r="213" spans="2:65" s="1" customFormat="1" ht="16.5" customHeight="1" x14ac:dyDescent="0.2">
      <c r="B213" s="32"/>
      <c r="C213" s="168" t="s">
        <v>621</v>
      </c>
      <c r="D213" s="168" t="s">
        <v>193</v>
      </c>
      <c r="E213" s="169" t="s">
        <v>1580</v>
      </c>
      <c r="F213" s="170" t="s">
        <v>1581</v>
      </c>
      <c r="G213" s="171" t="s">
        <v>1492</v>
      </c>
      <c r="H213" s="172">
        <v>1</v>
      </c>
      <c r="I213" s="173"/>
      <c r="J213" s="174">
        <f>ROUND(I213*H213,1)</f>
        <v>0</v>
      </c>
      <c r="K213" s="170" t="s">
        <v>2873</v>
      </c>
      <c r="L213" s="175"/>
      <c r="M213" s="176" t="s">
        <v>1</v>
      </c>
      <c r="N213" s="177" t="s">
        <v>40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196</v>
      </c>
      <c r="AT213" s="148" t="s">
        <v>193</v>
      </c>
      <c r="AU213" s="148" t="s">
        <v>82</v>
      </c>
      <c r="AY213" s="17" t="s">
        <v>171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19</v>
      </c>
      <c r="BK213" s="149">
        <f>ROUND(I213*H213,1)</f>
        <v>0</v>
      </c>
      <c r="BL213" s="17" t="s">
        <v>111</v>
      </c>
      <c r="BM213" s="148" t="s">
        <v>1582</v>
      </c>
    </row>
    <row r="214" spans="2:65" s="1" customFormat="1" x14ac:dyDescent="0.2">
      <c r="B214" s="32"/>
      <c r="D214" s="150" t="s">
        <v>180</v>
      </c>
      <c r="F214" s="151" t="s">
        <v>1581</v>
      </c>
      <c r="I214" s="152"/>
      <c r="L214" s="32"/>
      <c r="M214" s="153"/>
      <c r="T214" s="56"/>
      <c r="AT214" s="17" t="s">
        <v>180</v>
      </c>
      <c r="AU214" s="17" t="s">
        <v>82</v>
      </c>
    </row>
    <row r="215" spans="2:65" s="1" customFormat="1" ht="16.5" customHeight="1" x14ac:dyDescent="0.2">
      <c r="B215" s="32"/>
      <c r="C215" s="168" t="s">
        <v>632</v>
      </c>
      <c r="D215" s="168" t="s">
        <v>193</v>
      </c>
      <c r="E215" s="169" t="s">
        <v>1583</v>
      </c>
      <c r="F215" s="170" t="s">
        <v>1584</v>
      </c>
      <c r="G215" s="171" t="s">
        <v>1492</v>
      </c>
      <c r="H215" s="172">
        <v>3</v>
      </c>
      <c r="I215" s="173"/>
      <c r="J215" s="174">
        <f>ROUND(I215*H215,1)</f>
        <v>0</v>
      </c>
      <c r="K215" s="170" t="s">
        <v>2873</v>
      </c>
      <c r="L215" s="175"/>
      <c r="M215" s="176" t="s">
        <v>1</v>
      </c>
      <c r="N215" s="177" t="s">
        <v>40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196</v>
      </c>
      <c r="AT215" s="148" t="s">
        <v>193</v>
      </c>
      <c r="AU215" s="148" t="s">
        <v>82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19</v>
      </c>
      <c r="BK215" s="149">
        <f>ROUND(I215*H215,1)</f>
        <v>0</v>
      </c>
      <c r="BL215" s="17" t="s">
        <v>111</v>
      </c>
      <c r="BM215" s="148" t="s">
        <v>1585</v>
      </c>
    </row>
    <row r="216" spans="2:65" s="1" customFormat="1" x14ac:dyDescent="0.2">
      <c r="B216" s="32"/>
      <c r="D216" s="150" t="s">
        <v>180</v>
      </c>
      <c r="F216" s="151" t="s">
        <v>1584</v>
      </c>
      <c r="I216" s="152"/>
      <c r="L216" s="32"/>
      <c r="M216" s="153"/>
      <c r="T216" s="56"/>
      <c r="AT216" s="17" t="s">
        <v>180</v>
      </c>
      <c r="AU216" s="17" t="s">
        <v>82</v>
      </c>
    </row>
    <row r="217" spans="2:65" s="1" customFormat="1" ht="16.5" customHeight="1" x14ac:dyDescent="0.2">
      <c r="B217" s="32"/>
      <c r="C217" s="168" t="s">
        <v>639</v>
      </c>
      <c r="D217" s="168" t="s">
        <v>193</v>
      </c>
      <c r="E217" s="169" t="s">
        <v>1586</v>
      </c>
      <c r="F217" s="170" t="s">
        <v>1587</v>
      </c>
      <c r="G217" s="171" t="s">
        <v>1492</v>
      </c>
      <c r="H217" s="172">
        <v>1</v>
      </c>
      <c r="I217" s="173"/>
      <c r="J217" s="174">
        <f>ROUND(I217*H217,1)</f>
        <v>0</v>
      </c>
      <c r="K217" s="170" t="s">
        <v>2873</v>
      </c>
      <c r="L217" s="175"/>
      <c r="M217" s="176" t="s">
        <v>1</v>
      </c>
      <c r="N217" s="177" t="s">
        <v>40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196</v>
      </c>
      <c r="AT217" s="148" t="s">
        <v>193</v>
      </c>
      <c r="AU217" s="148" t="s">
        <v>82</v>
      </c>
      <c r="AY217" s="17" t="s">
        <v>171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19</v>
      </c>
      <c r="BK217" s="149">
        <f>ROUND(I217*H217,1)</f>
        <v>0</v>
      </c>
      <c r="BL217" s="17" t="s">
        <v>111</v>
      </c>
      <c r="BM217" s="148" t="s">
        <v>1588</v>
      </c>
    </row>
    <row r="218" spans="2:65" s="1" customFormat="1" x14ac:dyDescent="0.2">
      <c r="B218" s="32"/>
      <c r="D218" s="150" t="s">
        <v>180</v>
      </c>
      <c r="F218" s="151" t="s">
        <v>1587</v>
      </c>
      <c r="I218" s="152"/>
      <c r="L218" s="32"/>
      <c r="M218" s="153"/>
      <c r="T218" s="56"/>
      <c r="AT218" s="17" t="s">
        <v>180</v>
      </c>
      <c r="AU218" s="17" t="s">
        <v>82</v>
      </c>
    </row>
    <row r="219" spans="2:65" s="1" customFormat="1" ht="16.5" customHeight="1" x14ac:dyDescent="0.2">
      <c r="B219" s="32"/>
      <c r="C219" s="168" t="s">
        <v>1060</v>
      </c>
      <c r="D219" s="168" t="s">
        <v>193</v>
      </c>
      <c r="E219" s="169" t="s">
        <v>1589</v>
      </c>
      <c r="F219" s="170" t="s">
        <v>1590</v>
      </c>
      <c r="G219" s="171" t="s">
        <v>1492</v>
      </c>
      <c r="H219" s="172">
        <v>1</v>
      </c>
      <c r="I219" s="173"/>
      <c r="J219" s="174">
        <f>ROUND(I219*H219,1)</f>
        <v>0</v>
      </c>
      <c r="K219" s="170" t="s">
        <v>2873</v>
      </c>
      <c r="L219" s="175"/>
      <c r="M219" s="176" t="s">
        <v>1</v>
      </c>
      <c r="N219" s="177" t="s">
        <v>40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196</v>
      </c>
      <c r="AT219" s="148" t="s">
        <v>193</v>
      </c>
      <c r="AU219" s="148" t="s">
        <v>82</v>
      </c>
      <c r="AY219" s="17" t="s">
        <v>171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19</v>
      </c>
      <c r="BK219" s="149">
        <f>ROUND(I219*H219,1)</f>
        <v>0</v>
      </c>
      <c r="BL219" s="17" t="s">
        <v>111</v>
      </c>
      <c r="BM219" s="148" t="s">
        <v>1591</v>
      </c>
    </row>
    <row r="220" spans="2:65" s="1" customFormat="1" x14ac:dyDescent="0.2">
      <c r="B220" s="32"/>
      <c r="D220" s="150" t="s">
        <v>180</v>
      </c>
      <c r="F220" s="151" t="s">
        <v>1590</v>
      </c>
      <c r="I220" s="152"/>
      <c r="L220" s="32"/>
      <c r="M220" s="153"/>
      <c r="T220" s="56"/>
      <c r="AT220" s="17" t="s">
        <v>180</v>
      </c>
      <c r="AU220" s="17" t="s">
        <v>82</v>
      </c>
    </row>
    <row r="221" spans="2:65" s="11" customFormat="1" ht="22.9" customHeight="1" x14ac:dyDescent="0.2">
      <c r="B221" s="125"/>
      <c r="D221" s="126" t="s">
        <v>74</v>
      </c>
      <c r="E221" s="135" t="s">
        <v>1592</v>
      </c>
      <c r="F221" s="135" t="s">
        <v>1593</v>
      </c>
      <c r="I221" s="128"/>
      <c r="J221" s="136">
        <f>BK221</f>
        <v>0</v>
      </c>
      <c r="L221" s="125"/>
      <c r="M221" s="130"/>
      <c r="P221" s="131">
        <f>SUM(P222:P235)</f>
        <v>0</v>
      </c>
      <c r="R221" s="131">
        <f>SUM(R222:R235)</f>
        <v>0</v>
      </c>
      <c r="T221" s="132">
        <f>SUM(T222:T235)</f>
        <v>0</v>
      </c>
      <c r="AR221" s="126" t="s">
        <v>19</v>
      </c>
      <c r="AT221" s="133" t="s">
        <v>74</v>
      </c>
      <c r="AU221" s="133" t="s">
        <v>19</v>
      </c>
      <c r="AY221" s="126" t="s">
        <v>171</v>
      </c>
      <c r="BK221" s="134">
        <f>SUM(BK222:BK235)</f>
        <v>0</v>
      </c>
    </row>
    <row r="222" spans="2:65" s="1" customFormat="1" ht="24.2" customHeight="1" x14ac:dyDescent="0.2">
      <c r="B222" s="32"/>
      <c r="C222" s="168" t="s">
        <v>1064</v>
      </c>
      <c r="D222" s="168" t="s">
        <v>193</v>
      </c>
      <c r="E222" s="169" t="s">
        <v>1594</v>
      </c>
      <c r="F222" s="170" t="s">
        <v>1595</v>
      </c>
      <c r="G222" s="171" t="s">
        <v>1492</v>
      </c>
      <c r="H222" s="172">
        <v>1</v>
      </c>
      <c r="I222" s="173"/>
      <c r="J222" s="174">
        <f>ROUND(I222*H222,1)</f>
        <v>0</v>
      </c>
      <c r="K222" s="170" t="s">
        <v>2873</v>
      </c>
      <c r="L222" s="175"/>
      <c r="M222" s="176" t="s">
        <v>1</v>
      </c>
      <c r="N222" s="177" t="s">
        <v>40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196</v>
      </c>
      <c r="AT222" s="148" t="s">
        <v>193</v>
      </c>
      <c r="AU222" s="148" t="s">
        <v>82</v>
      </c>
      <c r="AY222" s="17" t="s">
        <v>171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19</v>
      </c>
      <c r="BK222" s="149">
        <f>ROUND(I222*H222,1)</f>
        <v>0</v>
      </c>
      <c r="BL222" s="17" t="s">
        <v>111</v>
      </c>
      <c r="BM222" s="148" t="s">
        <v>1596</v>
      </c>
    </row>
    <row r="223" spans="2:65" s="1" customFormat="1" x14ac:dyDescent="0.2">
      <c r="B223" s="32"/>
      <c r="D223" s="150" t="s">
        <v>180</v>
      </c>
      <c r="F223" s="151" t="s">
        <v>1595</v>
      </c>
      <c r="I223" s="152"/>
      <c r="L223" s="32"/>
      <c r="M223" s="153"/>
      <c r="T223" s="56"/>
      <c r="AT223" s="17" t="s">
        <v>180</v>
      </c>
      <c r="AU223" s="17" t="s">
        <v>82</v>
      </c>
    </row>
    <row r="224" spans="2:65" s="1" customFormat="1" ht="16.5" customHeight="1" x14ac:dyDescent="0.2">
      <c r="B224" s="32"/>
      <c r="C224" s="168" t="s">
        <v>1068</v>
      </c>
      <c r="D224" s="168" t="s">
        <v>193</v>
      </c>
      <c r="E224" s="169" t="s">
        <v>1597</v>
      </c>
      <c r="F224" s="170" t="s">
        <v>1575</v>
      </c>
      <c r="G224" s="171" t="s">
        <v>1492</v>
      </c>
      <c r="H224" s="172">
        <v>0.4</v>
      </c>
      <c r="I224" s="173"/>
      <c r="J224" s="174">
        <f>ROUND(I224*H224,1)</f>
        <v>0</v>
      </c>
      <c r="K224" s="170" t="s">
        <v>2873</v>
      </c>
      <c r="L224" s="175"/>
      <c r="M224" s="176" t="s">
        <v>1</v>
      </c>
      <c r="N224" s="177" t="s">
        <v>40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196</v>
      </c>
      <c r="AT224" s="148" t="s">
        <v>193</v>
      </c>
      <c r="AU224" s="148" t="s">
        <v>82</v>
      </c>
      <c r="AY224" s="17" t="s">
        <v>171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19</v>
      </c>
      <c r="BK224" s="149">
        <f>ROUND(I224*H224,1)</f>
        <v>0</v>
      </c>
      <c r="BL224" s="17" t="s">
        <v>111</v>
      </c>
      <c r="BM224" s="148" t="s">
        <v>1598</v>
      </c>
    </row>
    <row r="225" spans="2:65" s="1" customFormat="1" x14ac:dyDescent="0.2">
      <c r="B225" s="32"/>
      <c r="D225" s="150" t="s">
        <v>180</v>
      </c>
      <c r="F225" s="151" t="s">
        <v>1575</v>
      </c>
      <c r="I225" s="152"/>
      <c r="L225" s="32"/>
      <c r="M225" s="153"/>
      <c r="T225" s="56"/>
      <c r="AT225" s="17" t="s">
        <v>180</v>
      </c>
      <c r="AU225" s="17" t="s">
        <v>82</v>
      </c>
    </row>
    <row r="226" spans="2:65" s="1" customFormat="1" ht="16.5" customHeight="1" x14ac:dyDescent="0.2">
      <c r="B226" s="32"/>
      <c r="C226" s="168" t="s">
        <v>1073</v>
      </c>
      <c r="D226" s="168" t="s">
        <v>193</v>
      </c>
      <c r="E226" s="169" t="s">
        <v>1599</v>
      </c>
      <c r="F226" s="170" t="s">
        <v>1578</v>
      </c>
      <c r="G226" s="171" t="s">
        <v>1492</v>
      </c>
      <c r="H226" s="172">
        <v>1</v>
      </c>
      <c r="I226" s="173"/>
      <c r="J226" s="174">
        <f>ROUND(I226*H226,1)</f>
        <v>0</v>
      </c>
      <c r="K226" s="170" t="s">
        <v>2873</v>
      </c>
      <c r="L226" s="175"/>
      <c r="M226" s="176" t="s">
        <v>1</v>
      </c>
      <c r="N226" s="177" t="s">
        <v>40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196</v>
      </c>
      <c r="AT226" s="148" t="s">
        <v>193</v>
      </c>
      <c r="AU226" s="148" t="s">
        <v>82</v>
      </c>
      <c r="AY226" s="17" t="s">
        <v>171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19</v>
      </c>
      <c r="BK226" s="149">
        <f>ROUND(I226*H226,1)</f>
        <v>0</v>
      </c>
      <c r="BL226" s="17" t="s">
        <v>111</v>
      </c>
      <c r="BM226" s="148" t="s">
        <v>1600</v>
      </c>
    </row>
    <row r="227" spans="2:65" s="1" customFormat="1" x14ac:dyDescent="0.2">
      <c r="B227" s="32"/>
      <c r="D227" s="150" t="s">
        <v>180</v>
      </c>
      <c r="F227" s="151" t="s">
        <v>1578</v>
      </c>
      <c r="I227" s="152"/>
      <c r="L227" s="32"/>
      <c r="M227" s="153"/>
      <c r="T227" s="56"/>
      <c r="AT227" s="17" t="s">
        <v>180</v>
      </c>
      <c r="AU227" s="17" t="s">
        <v>82</v>
      </c>
    </row>
    <row r="228" spans="2:65" s="1" customFormat="1" ht="16.5" customHeight="1" x14ac:dyDescent="0.2">
      <c r="B228" s="32"/>
      <c r="C228" s="168" t="s">
        <v>1077</v>
      </c>
      <c r="D228" s="168" t="s">
        <v>193</v>
      </c>
      <c r="E228" s="169" t="s">
        <v>1601</v>
      </c>
      <c r="F228" s="170" t="s">
        <v>1581</v>
      </c>
      <c r="G228" s="171" t="s">
        <v>1492</v>
      </c>
      <c r="H228" s="172">
        <v>1</v>
      </c>
      <c r="I228" s="173"/>
      <c r="J228" s="174">
        <f>ROUND(I228*H228,1)</f>
        <v>0</v>
      </c>
      <c r="K228" s="170" t="s">
        <v>2873</v>
      </c>
      <c r="L228" s="175"/>
      <c r="M228" s="176" t="s">
        <v>1</v>
      </c>
      <c r="N228" s="177" t="s">
        <v>40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196</v>
      </c>
      <c r="AT228" s="148" t="s">
        <v>193</v>
      </c>
      <c r="AU228" s="148" t="s">
        <v>82</v>
      </c>
      <c r="AY228" s="17" t="s">
        <v>171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19</v>
      </c>
      <c r="BK228" s="149">
        <f>ROUND(I228*H228,1)</f>
        <v>0</v>
      </c>
      <c r="BL228" s="17" t="s">
        <v>111</v>
      </c>
      <c r="BM228" s="148" t="s">
        <v>1602</v>
      </c>
    </row>
    <row r="229" spans="2:65" s="1" customFormat="1" x14ac:dyDescent="0.2">
      <c r="B229" s="32"/>
      <c r="D229" s="150" t="s">
        <v>180</v>
      </c>
      <c r="F229" s="151" t="s">
        <v>1581</v>
      </c>
      <c r="I229" s="152"/>
      <c r="L229" s="32"/>
      <c r="M229" s="153"/>
      <c r="T229" s="56"/>
      <c r="AT229" s="17" t="s">
        <v>180</v>
      </c>
      <c r="AU229" s="17" t="s">
        <v>82</v>
      </c>
    </row>
    <row r="230" spans="2:65" s="1" customFormat="1" ht="16.5" customHeight="1" x14ac:dyDescent="0.2">
      <c r="B230" s="32"/>
      <c r="C230" s="168" t="s">
        <v>1081</v>
      </c>
      <c r="D230" s="168" t="s">
        <v>193</v>
      </c>
      <c r="E230" s="169" t="s">
        <v>1603</v>
      </c>
      <c r="F230" s="170" t="s">
        <v>1584</v>
      </c>
      <c r="G230" s="171" t="s">
        <v>1492</v>
      </c>
      <c r="H230" s="172">
        <v>3</v>
      </c>
      <c r="I230" s="173"/>
      <c r="J230" s="174">
        <f>ROUND(I230*H230,1)</f>
        <v>0</v>
      </c>
      <c r="K230" s="170" t="s">
        <v>2873</v>
      </c>
      <c r="L230" s="175"/>
      <c r="M230" s="176" t="s">
        <v>1</v>
      </c>
      <c r="N230" s="177" t="s">
        <v>40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196</v>
      </c>
      <c r="AT230" s="148" t="s">
        <v>193</v>
      </c>
      <c r="AU230" s="148" t="s">
        <v>82</v>
      </c>
      <c r="AY230" s="17" t="s">
        <v>171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19</v>
      </c>
      <c r="BK230" s="149">
        <f>ROUND(I230*H230,1)</f>
        <v>0</v>
      </c>
      <c r="BL230" s="17" t="s">
        <v>111</v>
      </c>
      <c r="BM230" s="148" t="s">
        <v>1604</v>
      </c>
    </row>
    <row r="231" spans="2:65" s="1" customFormat="1" x14ac:dyDescent="0.2">
      <c r="B231" s="32"/>
      <c r="D231" s="150" t="s">
        <v>180</v>
      </c>
      <c r="F231" s="151" t="s">
        <v>1584</v>
      </c>
      <c r="I231" s="152"/>
      <c r="L231" s="32"/>
      <c r="M231" s="153"/>
      <c r="T231" s="56"/>
      <c r="AT231" s="17" t="s">
        <v>180</v>
      </c>
      <c r="AU231" s="17" t="s">
        <v>82</v>
      </c>
    </row>
    <row r="232" spans="2:65" s="1" customFormat="1" ht="16.5" customHeight="1" x14ac:dyDescent="0.2">
      <c r="B232" s="32"/>
      <c r="C232" s="168" t="s">
        <v>1085</v>
      </c>
      <c r="D232" s="168" t="s">
        <v>193</v>
      </c>
      <c r="E232" s="169" t="s">
        <v>1605</v>
      </c>
      <c r="F232" s="170" t="s">
        <v>1587</v>
      </c>
      <c r="G232" s="171" t="s">
        <v>1492</v>
      </c>
      <c r="H232" s="172">
        <v>2</v>
      </c>
      <c r="I232" s="173"/>
      <c r="J232" s="174">
        <f>ROUND(I232*H232,1)</f>
        <v>0</v>
      </c>
      <c r="K232" s="170" t="s">
        <v>2873</v>
      </c>
      <c r="L232" s="175"/>
      <c r="M232" s="176" t="s">
        <v>1</v>
      </c>
      <c r="N232" s="177" t="s">
        <v>40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196</v>
      </c>
      <c r="AT232" s="148" t="s">
        <v>193</v>
      </c>
      <c r="AU232" s="148" t="s">
        <v>82</v>
      </c>
      <c r="AY232" s="17" t="s">
        <v>171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19</v>
      </c>
      <c r="BK232" s="149">
        <f>ROUND(I232*H232,1)</f>
        <v>0</v>
      </c>
      <c r="BL232" s="17" t="s">
        <v>111</v>
      </c>
      <c r="BM232" s="148" t="s">
        <v>1606</v>
      </c>
    </row>
    <row r="233" spans="2:65" s="1" customFormat="1" x14ac:dyDescent="0.2">
      <c r="B233" s="32"/>
      <c r="D233" s="150" t="s">
        <v>180</v>
      </c>
      <c r="F233" s="151" t="s">
        <v>1587</v>
      </c>
      <c r="I233" s="152"/>
      <c r="L233" s="32"/>
      <c r="M233" s="153"/>
      <c r="T233" s="56"/>
      <c r="AT233" s="17" t="s">
        <v>180</v>
      </c>
      <c r="AU233" s="17" t="s">
        <v>82</v>
      </c>
    </row>
    <row r="234" spans="2:65" s="1" customFormat="1" ht="16.5" customHeight="1" x14ac:dyDescent="0.2">
      <c r="B234" s="32"/>
      <c r="C234" s="168" t="s">
        <v>1091</v>
      </c>
      <c r="D234" s="168" t="s">
        <v>193</v>
      </c>
      <c r="E234" s="169" t="s">
        <v>1607</v>
      </c>
      <c r="F234" s="170" t="s">
        <v>1590</v>
      </c>
      <c r="G234" s="171" t="s">
        <v>1492</v>
      </c>
      <c r="H234" s="172">
        <v>1</v>
      </c>
      <c r="I234" s="173"/>
      <c r="J234" s="174">
        <f>ROUND(I234*H234,1)</f>
        <v>0</v>
      </c>
      <c r="K234" s="170" t="s">
        <v>2873</v>
      </c>
      <c r="L234" s="175"/>
      <c r="M234" s="176" t="s">
        <v>1</v>
      </c>
      <c r="N234" s="177" t="s">
        <v>40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196</v>
      </c>
      <c r="AT234" s="148" t="s">
        <v>193</v>
      </c>
      <c r="AU234" s="148" t="s">
        <v>82</v>
      </c>
      <c r="AY234" s="17" t="s">
        <v>171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19</v>
      </c>
      <c r="BK234" s="149">
        <f>ROUND(I234*H234,1)</f>
        <v>0</v>
      </c>
      <c r="BL234" s="17" t="s">
        <v>111</v>
      </c>
      <c r="BM234" s="148" t="s">
        <v>1608</v>
      </c>
    </row>
    <row r="235" spans="2:65" s="1" customFormat="1" x14ac:dyDescent="0.2">
      <c r="B235" s="32"/>
      <c r="D235" s="150" t="s">
        <v>180</v>
      </c>
      <c r="F235" s="151" t="s">
        <v>1590</v>
      </c>
      <c r="I235" s="152"/>
      <c r="L235" s="32"/>
      <c r="M235" s="153"/>
      <c r="T235" s="56"/>
      <c r="AT235" s="17" t="s">
        <v>180</v>
      </c>
      <c r="AU235" s="17" t="s">
        <v>82</v>
      </c>
    </row>
    <row r="236" spans="2:65" s="11" customFormat="1" ht="22.9" customHeight="1" x14ac:dyDescent="0.2">
      <c r="B236" s="125"/>
      <c r="D236" s="126" t="s">
        <v>74</v>
      </c>
      <c r="E236" s="135" t="s">
        <v>1609</v>
      </c>
      <c r="F236" s="135" t="s">
        <v>1610</v>
      </c>
      <c r="I236" s="128"/>
      <c r="J236" s="136">
        <f>BK236</f>
        <v>0</v>
      </c>
      <c r="L236" s="125"/>
      <c r="M236" s="130"/>
      <c r="P236" s="131">
        <f>SUM(P237:P240)</f>
        <v>0</v>
      </c>
      <c r="R236" s="131">
        <f>SUM(R237:R240)</f>
        <v>0</v>
      </c>
      <c r="T236" s="132">
        <f>SUM(T237:T240)</f>
        <v>0</v>
      </c>
      <c r="AR236" s="126" t="s">
        <v>19</v>
      </c>
      <c r="AT236" s="133" t="s">
        <v>74</v>
      </c>
      <c r="AU236" s="133" t="s">
        <v>19</v>
      </c>
      <c r="AY236" s="126" t="s">
        <v>171</v>
      </c>
      <c r="BK236" s="134">
        <f>SUM(BK237:BK240)</f>
        <v>0</v>
      </c>
    </row>
    <row r="237" spans="2:65" s="1" customFormat="1" ht="24.2" customHeight="1" x14ac:dyDescent="0.2">
      <c r="B237" s="32"/>
      <c r="C237" s="168" t="s">
        <v>1096</v>
      </c>
      <c r="D237" s="168" t="s">
        <v>193</v>
      </c>
      <c r="E237" s="169" t="s">
        <v>1611</v>
      </c>
      <c r="F237" s="170" t="s">
        <v>1612</v>
      </c>
      <c r="G237" s="171" t="s">
        <v>642</v>
      </c>
      <c r="H237" s="172">
        <v>17</v>
      </c>
      <c r="I237" s="173"/>
      <c r="J237" s="174">
        <f>ROUND(I237*H237,1)</f>
        <v>0</v>
      </c>
      <c r="K237" s="170" t="s">
        <v>2873</v>
      </c>
      <c r="L237" s="175"/>
      <c r="M237" s="176" t="s">
        <v>1</v>
      </c>
      <c r="N237" s="177" t="s">
        <v>40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196</v>
      </c>
      <c r="AT237" s="148" t="s">
        <v>193</v>
      </c>
      <c r="AU237" s="148" t="s">
        <v>82</v>
      </c>
      <c r="AY237" s="17" t="s">
        <v>171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19</v>
      </c>
      <c r="BK237" s="149">
        <f>ROUND(I237*H237,1)</f>
        <v>0</v>
      </c>
      <c r="BL237" s="17" t="s">
        <v>111</v>
      </c>
      <c r="BM237" s="148" t="s">
        <v>1613</v>
      </c>
    </row>
    <row r="238" spans="2:65" s="1" customFormat="1" ht="19.5" x14ac:dyDescent="0.2">
      <c r="B238" s="32"/>
      <c r="D238" s="150" t="s">
        <v>180</v>
      </c>
      <c r="F238" s="151" t="s">
        <v>1612</v>
      </c>
      <c r="I238" s="152"/>
      <c r="L238" s="32"/>
      <c r="M238" s="153"/>
      <c r="T238" s="56"/>
      <c r="AT238" s="17" t="s">
        <v>180</v>
      </c>
      <c r="AU238" s="17" t="s">
        <v>82</v>
      </c>
    </row>
    <row r="239" spans="2:65" s="1" customFormat="1" ht="24.2" customHeight="1" x14ac:dyDescent="0.2">
      <c r="B239" s="32"/>
      <c r="C239" s="168" t="s">
        <v>1098</v>
      </c>
      <c r="D239" s="168" t="s">
        <v>193</v>
      </c>
      <c r="E239" s="169" t="s">
        <v>1614</v>
      </c>
      <c r="F239" s="170" t="s">
        <v>1615</v>
      </c>
      <c r="G239" s="171" t="s">
        <v>642</v>
      </c>
      <c r="H239" s="172">
        <v>17</v>
      </c>
      <c r="I239" s="173"/>
      <c r="J239" s="174">
        <f>ROUND(I239*H239,1)</f>
        <v>0</v>
      </c>
      <c r="K239" s="170" t="s">
        <v>2873</v>
      </c>
      <c r="L239" s="175"/>
      <c r="M239" s="176" t="s">
        <v>1</v>
      </c>
      <c r="N239" s="177" t="s">
        <v>40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196</v>
      </c>
      <c r="AT239" s="148" t="s">
        <v>193</v>
      </c>
      <c r="AU239" s="148" t="s">
        <v>82</v>
      </c>
      <c r="AY239" s="17" t="s">
        <v>171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7" t="s">
        <v>19</v>
      </c>
      <c r="BK239" s="149">
        <f>ROUND(I239*H239,1)</f>
        <v>0</v>
      </c>
      <c r="BL239" s="17" t="s">
        <v>111</v>
      </c>
      <c r="BM239" s="148" t="s">
        <v>1616</v>
      </c>
    </row>
    <row r="240" spans="2:65" s="1" customFormat="1" x14ac:dyDescent="0.2">
      <c r="B240" s="32"/>
      <c r="D240" s="150" t="s">
        <v>180</v>
      </c>
      <c r="F240" s="151" t="s">
        <v>1615</v>
      </c>
      <c r="I240" s="152"/>
      <c r="L240" s="32"/>
      <c r="M240" s="185"/>
      <c r="N240" s="186"/>
      <c r="O240" s="186"/>
      <c r="P240" s="186"/>
      <c r="Q240" s="186"/>
      <c r="R240" s="186"/>
      <c r="S240" s="186"/>
      <c r="T240" s="187"/>
      <c r="AT240" s="17" t="s">
        <v>180</v>
      </c>
      <c r="AU240" s="17" t="s">
        <v>82</v>
      </c>
    </row>
    <row r="241" spans="2:12" s="1" customFormat="1" ht="6.95" customHeight="1" x14ac:dyDescent="0.2">
      <c r="B241" s="44"/>
      <c r="C241" s="45"/>
      <c r="D241" s="45"/>
      <c r="E241" s="45"/>
      <c r="F241" s="45"/>
      <c r="G241" s="45"/>
      <c r="H241" s="45"/>
      <c r="I241" s="45"/>
      <c r="J241" s="45"/>
      <c r="K241" s="45"/>
      <c r="L241" s="32"/>
    </row>
  </sheetData>
  <sheetProtection algorithmName="SHA-512" hashValue="uejKSGzuIwB3feFAl7gq0gP0FCxZLyFZme0c4kHa0BTceIp1cvHgkltijguvZo2Fh0sui+/rVS7PK58npjhc/w==" saltValue="iJplMtM0qCJlyCZ7H9ixHQ==" spinCount="100000" sheet="1" objects="1" scenarios="1" formatColumns="0" formatRows="0" autoFilter="0"/>
  <autoFilter ref="C127:K240" xr:uid="{00000000-0009-0000-0000-000008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a - Stavební část -  vněj...</vt:lpstr>
      <vt:lpstr>b - Stavební část - podla...</vt:lpstr>
      <vt:lpstr>c - ÚT</vt:lpstr>
      <vt:lpstr>d - ZTI</vt:lpstr>
      <vt:lpstr>e - Plyn a OPZ</vt:lpstr>
      <vt:lpstr>a - Stavební část</vt:lpstr>
      <vt:lpstr>b - ZTI</vt:lpstr>
      <vt:lpstr>d - Elektroinstalace pro ...</vt:lpstr>
      <vt:lpstr>a - Stavební část_01</vt:lpstr>
      <vt:lpstr>4 - SO 04 Zpevněné plochy...</vt:lpstr>
      <vt:lpstr>5 - SO 05 Dešťová kanalizace</vt:lpstr>
      <vt:lpstr>991 - Vedlejší náklady</vt:lpstr>
      <vt:lpstr>Seznam figur</vt:lpstr>
      <vt:lpstr>'4 - SO 04 Zpevněné plochy...'!Názvy_tisku</vt:lpstr>
      <vt:lpstr>'5 - SO 05 Dešťová kanalizace'!Názvy_tisku</vt:lpstr>
      <vt:lpstr>'991 - Vedlejší náklady'!Názvy_tisku</vt:lpstr>
      <vt:lpstr>'a - Stavební část'!Názvy_tisku</vt:lpstr>
      <vt:lpstr>'a - Stavební část -  vněj...'!Názvy_tisku</vt:lpstr>
      <vt:lpstr>'a - Stavební část_01'!Názvy_tisku</vt:lpstr>
      <vt:lpstr>'b - Stavební část - podla...'!Názvy_tisku</vt:lpstr>
      <vt:lpstr>'b - ZTI'!Názvy_tisku</vt:lpstr>
      <vt:lpstr>'c - ÚT'!Názvy_tisku</vt:lpstr>
      <vt:lpstr>'d - Elektroinstalace pro ...'!Názvy_tisku</vt:lpstr>
      <vt:lpstr>'d - ZTI'!Názvy_tisku</vt:lpstr>
      <vt:lpstr>'e - Plyn a OPZ'!Názvy_tisku</vt:lpstr>
      <vt:lpstr>'Rekapitulace stavby'!Názvy_tisku</vt:lpstr>
      <vt:lpstr>'Seznam figur'!Názvy_tisku</vt:lpstr>
      <vt:lpstr>'4 - SO 04 Zpevněné plochy...'!Oblast_tisku</vt:lpstr>
      <vt:lpstr>'5 - SO 05 Dešťová kanalizace'!Oblast_tisku</vt:lpstr>
      <vt:lpstr>'991 - Vedlejší náklady'!Oblast_tisku</vt:lpstr>
      <vt:lpstr>'a - Stavební část'!Oblast_tisku</vt:lpstr>
      <vt:lpstr>'a - Stavební část -  vněj...'!Oblast_tisku</vt:lpstr>
      <vt:lpstr>'a - Stavební část_01'!Oblast_tisku</vt:lpstr>
      <vt:lpstr>'b - Stavební část - podla...'!Oblast_tisku</vt:lpstr>
      <vt:lpstr>'b - ZTI'!Oblast_tisku</vt:lpstr>
      <vt:lpstr>'c - ÚT'!Oblast_tisku</vt:lpstr>
      <vt:lpstr>'d - Elektroinstalace pro ...'!Oblast_tisku</vt:lpstr>
      <vt:lpstr>'d - ZTI'!Oblast_tisku</vt:lpstr>
      <vt:lpstr>'e - Plyn a OPZ'!Oblast_tisku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LAPTOP-8IL18SKV\LukasB</dc:creator>
  <cp:lastModifiedBy>Dvořáčková Zuzana Ing.</cp:lastModifiedBy>
  <dcterms:created xsi:type="dcterms:W3CDTF">2025-12-18T06:43:44Z</dcterms:created>
  <dcterms:modified xsi:type="dcterms:W3CDTF">2026-01-27T12:34:32Z</dcterms:modified>
</cp:coreProperties>
</file>